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alytics\Greg\GD\Softball\2018\"/>
    </mc:Choice>
  </mc:AlternateContent>
  <bookViews>
    <workbookView xWindow="0" yWindow="45" windowWidth="14280" windowHeight="12780" tabRatio="894"/>
  </bookViews>
  <sheets>
    <sheet name="Schedule" sheetId="35" r:id="rId1"/>
    <sheet name="Standings" sheetId="33" r:id="rId2"/>
    <sheet name="Results Table" sheetId="32" r:id="rId3"/>
    <sheet name="Captain Info" sheetId="30" r:id="rId4"/>
    <sheet name="Playoffs" sheetId="25" r:id="rId5"/>
  </sheets>
  <definedNames>
    <definedName name="_xlnm._FilterDatabase" localSheetId="0" hidden="1">Schedule!$A$1:$E$76</definedName>
    <definedName name="_xlnm.Print_Area" localSheetId="3">'Captain Info'!$A$1:$D$22</definedName>
    <definedName name="_xlnm.Print_Area" localSheetId="4">Playoffs!$B$1:$M$21</definedName>
    <definedName name="_xlnm.Print_Area" localSheetId="0">Schedule!$A$1:$E$57</definedName>
  </definedNames>
  <calcPr calcId="171027"/>
</workbook>
</file>

<file path=xl/calcChain.xml><?xml version="1.0" encoding="utf-8"?>
<calcChain xmlns="http://schemas.openxmlformats.org/spreadsheetml/2006/main">
  <c r="B2" i="33" l="1"/>
  <c r="B16" i="32" l="1"/>
  <c r="B14" i="32"/>
  <c r="B12" i="32"/>
  <c r="X17" i="32" l="1"/>
  <c r="V15" i="32"/>
  <c r="U15" i="32"/>
  <c r="V14" i="32"/>
  <c r="U14" i="32"/>
  <c r="V13" i="32"/>
  <c r="V12" i="32"/>
  <c r="U13" i="32"/>
  <c r="U12" i="32"/>
  <c r="U11" i="32"/>
  <c r="U10" i="32"/>
  <c r="V11" i="32"/>
  <c r="V10" i="32"/>
  <c r="V9" i="32"/>
  <c r="V8" i="32"/>
  <c r="U9" i="32"/>
  <c r="U8" i="32"/>
  <c r="H20" i="32"/>
  <c r="E20" i="32"/>
  <c r="X7" i="32"/>
  <c r="X11" i="32"/>
  <c r="X10" i="32"/>
  <c r="Y11" i="32"/>
  <c r="X13" i="32"/>
  <c r="X12" i="32"/>
  <c r="Y13" i="32"/>
  <c r="Y14" i="32"/>
  <c r="X14" i="32"/>
  <c r="Y15" i="32"/>
  <c r="X15" i="32"/>
  <c r="Y17" i="32"/>
  <c r="Y16" i="32"/>
  <c r="X16" i="32"/>
  <c r="Y12" i="32"/>
  <c r="Y10" i="32"/>
  <c r="Y9" i="32"/>
  <c r="X9" i="32"/>
  <c r="Y8" i="32"/>
  <c r="X8" i="32"/>
  <c r="Y7" i="32"/>
  <c r="Y6" i="32"/>
  <c r="X6" i="32"/>
  <c r="Y5" i="32"/>
  <c r="X5" i="32"/>
  <c r="Y4" i="32"/>
  <c r="X4" i="32"/>
  <c r="V7" i="32"/>
  <c r="V6" i="32"/>
  <c r="U7" i="32"/>
  <c r="U6" i="32"/>
  <c r="V5" i="32"/>
  <c r="U5" i="32"/>
  <c r="V4" i="32"/>
  <c r="U4" i="32"/>
  <c r="S5" i="32"/>
  <c r="R5" i="32"/>
  <c r="S4" i="32"/>
  <c r="R4" i="32"/>
  <c r="P5" i="32"/>
  <c r="O5" i="32"/>
  <c r="P4" i="32"/>
  <c r="O4" i="32"/>
  <c r="M5" i="32"/>
  <c r="L5" i="32"/>
  <c r="M4" i="32"/>
  <c r="L4" i="32"/>
  <c r="S13" i="32"/>
  <c r="R13" i="32"/>
  <c r="S12" i="32"/>
  <c r="R12" i="32"/>
  <c r="S11" i="32"/>
  <c r="R11" i="32"/>
  <c r="P11" i="32"/>
  <c r="O11" i="32"/>
  <c r="S10" i="32"/>
  <c r="R10" i="32"/>
  <c r="P10" i="32"/>
  <c r="O10" i="32"/>
  <c r="S9" i="32"/>
  <c r="R9" i="32"/>
  <c r="P9" i="32"/>
  <c r="O9" i="32"/>
  <c r="M9" i="32"/>
  <c r="L9" i="32"/>
  <c r="S8" i="32"/>
  <c r="R8" i="32"/>
  <c r="P8" i="32"/>
  <c r="O8" i="32"/>
  <c r="M8" i="32"/>
  <c r="L8" i="32"/>
  <c r="S7" i="32"/>
  <c r="R7" i="32"/>
  <c r="P7" i="32"/>
  <c r="O7" i="32"/>
  <c r="M7" i="32"/>
  <c r="L7" i="32"/>
  <c r="S6" i="32"/>
  <c r="R6" i="32"/>
  <c r="P6" i="32"/>
  <c r="O6" i="32"/>
  <c r="M6" i="32"/>
  <c r="L6" i="32"/>
  <c r="W16" i="32"/>
  <c r="T14" i="32"/>
  <c r="Q12" i="32"/>
  <c r="N10" i="32"/>
  <c r="J7" i="32"/>
  <c r="J6" i="32"/>
  <c r="I7" i="32"/>
  <c r="I6" i="32"/>
  <c r="W19" i="32"/>
  <c r="W18" i="32"/>
  <c r="T19" i="32"/>
  <c r="T18" i="32"/>
  <c r="T17" i="32"/>
  <c r="T16" i="32"/>
  <c r="Q19" i="32"/>
  <c r="Q18" i="32"/>
  <c r="Q17" i="32"/>
  <c r="Q16" i="32"/>
  <c r="Q15" i="32"/>
  <c r="Q14" i="32"/>
  <c r="N19" i="32"/>
  <c r="N18" i="32"/>
  <c r="N17" i="32"/>
  <c r="N16" i="32"/>
  <c r="N15" i="32"/>
  <c r="N14" i="32"/>
  <c r="N13" i="32"/>
  <c r="N12" i="32"/>
  <c r="K19" i="32"/>
  <c r="K18" i="32"/>
  <c r="K17" i="32"/>
  <c r="K16" i="32"/>
  <c r="K15" i="32"/>
  <c r="K14" i="32"/>
  <c r="K13" i="32"/>
  <c r="K12" i="32"/>
  <c r="K11" i="32"/>
  <c r="K10" i="32"/>
  <c r="J5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T8" i="32" l="1"/>
  <c r="Q9" i="32"/>
  <c r="Z17" i="32"/>
  <c r="N8" i="32"/>
  <c r="Q6" i="32"/>
  <c r="T7" i="32"/>
  <c r="Q8" i="32"/>
  <c r="T9" i="32"/>
  <c r="T11" i="32"/>
  <c r="T13" i="32"/>
  <c r="T10" i="32"/>
  <c r="Z6" i="32"/>
  <c r="Z16" i="32"/>
  <c r="W14" i="32"/>
  <c r="W15" i="32"/>
  <c r="T12" i="32"/>
  <c r="Z12" i="32"/>
  <c r="Z14" i="32"/>
  <c r="W13" i="32"/>
  <c r="W12" i="32"/>
  <c r="Q11" i="32"/>
  <c r="Q10" i="32"/>
  <c r="W11" i="32"/>
  <c r="W10" i="32"/>
  <c r="Z10" i="32"/>
  <c r="W9" i="32"/>
  <c r="W8" i="32"/>
  <c r="N9" i="32"/>
  <c r="N7" i="32"/>
  <c r="N6" i="32"/>
  <c r="T6" i="32"/>
  <c r="Q7" i="32"/>
  <c r="Z11" i="32"/>
  <c r="Z13" i="32"/>
  <c r="Z15" i="32"/>
  <c r="Z8" i="32"/>
  <c r="Z9" i="32"/>
  <c r="Z7" i="32"/>
  <c r="W7" i="32"/>
  <c r="W6" i="32"/>
  <c r="I5" i="32" l="1"/>
  <c r="I4" i="32"/>
  <c r="F4" i="32"/>
  <c r="F5" i="32"/>
  <c r="J4" i="32"/>
  <c r="G5" i="32"/>
  <c r="G4" i="32"/>
  <c r="B18" i="32"/>
  <c r="B10" i="32"/>
  <c r="B8" i="32"/>
  <c r="B6" i="32"/>
  <c r="B4" i="32"/>
  <c r="AD4" i="32"/>
  <c r="AC4" i="32"/>
  <c r="AC6" i="32" l="1"/>
  <c r="G6" i="33" s="1"/>
  <c r="AC16" i="32"/>
  <c r="H4" i="32"/>
  <c r="W4" i="32"/>
  <c r="AD16" i="32"/>
  <c r="H5" i="32"/>
  <c r="Z5" i="32"/>
  <c r="T5" i="32"/>
  <c r="Q4" i="32"/>
  <c r="AD6" i="32"/>
  <c r="H6" i="33" s="1"/>
  <c r="N4" i="32"/>
  <c r="W5" i="32"/>
  <c r="T4" i="32"/>
  <c r="Z4" i="32"/>
  <c r="N5" i="32"/>
  <c r="Q5" i="32"/>
  <c r="K5" i="32"/>
  <c r="K4" i="32"/>
  <c r="Z18" i="32"/>
  <c r="A8" i="35"/>
  <c r="A9" i="35" l="1"/>
  <c r="A10" i="35" s="1"/>
  <c r="A13" i="35"/>
  <c r="AD18" i="32"/>
  <c r="AC18" i="32"/>
  <c r="A4" i="35"/>
  <c r="A5" i="35" s="1"/>
  <c r="AB18" i="32"/>
  <c r="A14" i="35" l="1"/>
  <c r="A15" i="35" s="1"/>
  <c r="A18" i="35"/>
  <c r="AA18" i="32"/>
  <c r="A23" i="35" l="1"/>
  <c r="A19" i="35"/>
  <c r="A20" i="35" s="1"/>
  <c r="H6" i="32"/>
  <c r="AD12" i="32"/>
  <c r="E4" i="32"/>
  <c r="K8" i="32"/>
  <c r="A24" i="35" l="1"/>
  <c r="A25" i="35" s="1"/>
  <c r="A28" i="35"/>
  <c r="H12" i="33"/>
  <c r="AC14" i="32"/>
  <c r="G5" i="33" s="1"/>
  <c r="AD14" i="32"/>
  <c r="H5" i="33" s="1"/>
  <c r="AC12" i="32"/>
  <c r="AC10" i="32"/>
  <c r="AD10" i="32"/>
  <c r="AC8" i="32"/>
  <c r="AD8" i="32"/>
  <c r="AA4" i="32"/>
  <c r="AB4" i="32"/>
  <c r="K6" i="32"/>
  <c r="K7" i="32"/>
  <c r="H10" i="33" l="1"/>
  <c r="A33" i="35"/>
  <c r="A29" i="35"/>
  <c r="A30" i="35" s="1"/>
  <c r="H9" i="33"/>
  <c r="H8" i="33"/>
  <c r="G9" i="33"/>
  <c r="G8" i="33"/>
  <c r="G11" i="33"/>
  <c r="G7" i="33"/>
  <c r="H11" i="33"/>
  <c r="H7" i="33"/>
  <c r="G12" i="33"/>
  <c r="G10" i="33"/>
  <c r="AB14" i="32"/>
  <c r="AA14" i="32"/>
  <c r="AA12" i="32"/>
  <c r="AB12" i="32"/>
  <c r="AA10" i="32"/>
  <c r="D8" i="33" s="1"/>
  <c r="AB10" i="32"/>
  <c r="E8" i="33" s="1"/>
  <c r="AB8" i="32"/>
  <c r="AA8" i="32"/>
  <c r="AA6" i="32"/>
  <c r="AB6" i="32"/>
  <c r="AB16" i="32"/>
  <c r="AA16" i="32"/>
  <c r="A34" i="35" l="1"/>
  <c r="A35" i="35" s="1"/>
  <c r="A38" i="35"/>
  <c r="I8" i="33"/>
  <c r="F8" i="33"/>
  <c r="K8" i="33"/>
  <c r="E10" i="33"/>
  <c r="D10" i="33"/>
  <c r="D11" i="33"/>
  <c r="E11" i="33"/>
  <c r="D5" i="33"/>
  <c r="E6" i="33"/>
  <c r="E9" i="33"/>
  <c r="D6" i="33"/>
  <c r="D9" i="33"/>
  <c r="E5" i="33"/>
  <c r="D7" i="33"/>
  <c r="E12" i="33"/>
  <c r="E7" i="33"/>
  <c r="D12" i="33"/>
  <c r="A39" i="35" l="1"/>
  <c r="A40" i="35" s="1"/>
  <c r="A43" i="35"/>
  <c r="I10" i="33"/>
  <c r="K10" i="33"/>
  <c r="F10" i="33"/>
  <c r="F7" i="33"/>
  <c r="I7" i="33"/>
  <c r="K7" i="33"/>
  <c r="F11" i="33"/>
  <c r="K11" i="33"/>
  <c r="I11" i="33"/>
  <c r="F5" i="33"/>
  <c r="K5" i="33"/>
  <c r="I5" i="33"/>
  <c r="F9" i="33"/>
  <c r="K9" i="33"/>
  <c r="I9" i="33"/>
  <c r="F6" i="33"/>
  <c r="I6" i="33"/>
  <c r="K6" i="33"/>
  <c r="F12" i="33"/>
  <c r="K12" i="33"/>
  <c r="I12" i="33"/>
  <c r="A44" i="35" l="1"/>
  <c r="A45" i="35" s="1"/>
  <c r="A48" i="35"/>
  <c r="A49" i="35" l="1"/>
  <c r="A50" i="35" s="1"/>
  <c r="A53" i="35"/>
  <c r="A54" i="35" l="1"/>
  <c r="A55" i="35" s="1"/>
  <c r="A58" i="35"/>
  <c r="A59" i="35" l="1"/>
  <c r="A60" i="35" s="1"/>
  <c r="A63" i="35"/>
  <c r="A68" i="35" l="1"/>
  <c r="A64" i="35"/>
  <c r="A65" i="35" s="1"/>
  <c r="A73" i="35" l="1"/>
  <c r="A69" i="35"/>
  <c r="A70" i="35" s="1"/>
  <c r="A74" i="35" l="1"/>
  <c r="A75" i="35" s="1"/>
  <c r="A78" i="35"/>
  <c r="A79" i="35" l="1"/>
  <c r="A80" i="35" s="1"/>
  <c r="A83" i="35"/>
  <c r="A84" i="35" s="1"/>
  <c r="A85" i="35" s="1"/>
</calcChain>
</file>

<file path=xl/sharedStrings.xml><?xml version="1.0" encoding="utf-8"?>
<sst xmlns="http://schemas.openxmlformats.org/spreadsheetml/2006/main" count="321" uniqueCount="108">
  <si>
    <t>Team</t>
  </si>
  <si>
    <t>Ghiloni</t>
  </si>
  <si>
    <t>Athena Diagnostics</t>
  </si>
  <si>
    <t>Athena</t>
  </si>
  <si>
    <t>Marlboro Red</t>
  </si>
  <si>
    <t>Home</t>
  </si>
  <si>
    <t>Away</t>
  </si>
  <si>
    <t>W/L</t>
  </si>
  <si>
    <t>WEEK 1</t>
  </si>
  <si>
    <t>WEEK 2</t>
  </si>
  <si>
    <t>WEEK 3</t>
  </si>
  <si>
    <t>WEEK 4</t>
  </si>
  <si>
    <t>WEEK 5</t>
  </si>
  <si>
    <t>WEEK 6</t>
  </si>
  <si>
    <t>WEEK 7</t>
  </si>
  <si>
    <t>Captains</t>
  </si>
  <si>
    <t>Contact Info</t>
  </si>
  <si>
    <t>Email</t>
  </si>
  <si>
    <t>Day / Date</t>
  </si>
  <si>
    <t>Greg Daniels</t>
  </si>
  <si>
    <t>WEEK 9</t>
  </si>
  <si>
    <t>Sue Allen</t>
  </si>
  <si>
    <t>Result</t>
  </si>
  <si>
    <t>Field</t>
  </si>
  <si>
    <t>WEEK 10</t>
  </si>
  <si>
    <t>WEEK 11</t>
  </si>
  <si>
    <t>WEEK 12</t>
  </si>
  <si>
    <t>WEEK 13</t>
  </si>
  <si>
    <t>WEEK 14</t>
  </si>
  <si>
    <t>WEEK 15</t>
  </si>
  <si>
    <t>Semi-Final #1</t>
  </si>
  <si>
    <t>Semi-Final #2</t>
  </si>
  <si>
    <t>Boston Scientific Blue</t>
  </si>
  <si>
    <t>Boston Scientific White</t>
  </si>
  <si>
    <t>Wins</t>
  </si>
  <si>
    <t>Losses</t>
  </si>
  <si>
    <t>Average Score</t>
  </si>
  <si>
    <t>-</t>
  </si>
  <si>
    <t>MetroWorcester Champion</t>
  </si>
  <si>
    <t>Kendrick</t>
  </si>
  <si>
    <t>Colin Hill</t>
  </si>
  <si>
    <t>colin.hill@abbvie.com</t>
  </si>
  <si>
    <t>Joe Blaszczyk</t>
  </si>
  <si>
    <t>jozef.blaszczyk@abbvie.com</t>
  </si>
  <si>
    <t>John Blundell</t>
  </si>
  <si>
    <t>john.blundell@abbvie.com</t>
  </si>
  <si>
    <t>BSC White</t>
  </si>
  <si>
    <t>BSC Blue</t>
  </si>
  <si>
    <t>WEEK 8</t>
  </si>
  <si>
    <t>Playoffs</t>
  </si>
  <si>
    <t>Boston Scientific Black</t>
  </si>
  <si>
    <t>Greg Trumbull</t>
  </si>
  <si>
    <t>Brian Keegan</t>
  </si>
  <si>
    <t>RS</t>
  </si>
  <si>
    <t>RA</t>
  </si>
  <si>
    <t>greg.daniels@bsci.com</t>
  </si>
  <si>
    <t>PRE-SEASON/PRACTICE</t>
  </si>
  <si>
    <t>Quarterfinals</t>
  </si>
  <si>
    <t>Semi-Finals</t>
  </si>
  <si>
    <t>Championship</t>
  </si>
  <si>
    <t>Championship Game</t>
  </si>
  <si>
    <t>Opponent</t>
  </si>
  <si>
    <t>BSC Black</t>
  </si>
  <si>
    <t>Win %</t>
  </si>
  <si>
    <t>greg.trumbull@bsci.com</t>
  </si>
  <si>
    <t>Chris Perez-Olmeda</t>
  </si>
  <si>
    <t>Matt Jagelski</t>
  </si>
  <si>
    <t>Ryan Wales</t>
  </si>
  <si>
    <t>christopher.perez-olmeda@bsci.com</t>
  </si>
  <si>
    <t>Matthew.Jagelski@bsci.com</t>
  </si>
  <si>
    <t>ryan.wales@bsci.com</t>
  </si>
  <si>
    <t>brian.keegan@bsci.com</t>
  </si>
  <si>
    <t>Make Up Games/TBD</t>
  </si>
  <si>
    <t>TBD</t>
  </si>
  <si>
    <t>Abbvie Red</t>
  </si>
  <si>
    <t>(508) 683-6013</t>
  </si>
  <si>
    <t>Ben Boyden</t>
  </si>
  <si>
    <t>Benjamin.G.Boyden@questdiagnostics.com</t>
  </si>
  <si>
    <t>Susan.K.Allen@questdiagnostics.com</t>
  </si>
  <si>
    <t>benjamin.campbell@abbvie.com</t>
  </si>
  <si>
    <t>Ben Campbell</t>
  </si>
  <si>
    <t>Abbvie Blue</t>
  </si>
  <si>
    <t>Week of July 4th - No Scheduled Games/Reserved for Makeups</t>
  </si>
  <si>
    <t>Phone</t>
  </si>
  <si>
    <t>Olympus</t>
  </si>
  <si>
    <t>MetroWorcester Playoffs (2018)</t>
  </si>
  <si>
    <t>Home Field</t>
  </si>
  <si>
    <t>MetroWorcester Division Team Captain Information - 2018</t>
  </si>
  <si>
    <t>Rick Belsky</t>
  </si>
  <si>
    <t>John Bond</t>
  </si>
  <si>
    <t>Marlborough HS - Red</t>
  </si>
  <si>
    <t>WEEK 16</t>
  </si>
  <si>
    <t xml:space="preserve">Richard.Belsky@bsci.com </t>
  </si>
  <si>
    <t>John.Bond@bsci.com</t>
  </si>
  <si>
    <t>Brian Schneider</t>
  </si>
  <si>
    <t>Matt Benoit</t>
  </si>
  <si>
    <t>brian.schneider@olympus.com</t>
  </si>
  <si>
    <t>Matthew.Benoit@olympus-osta.com</t>
  </si>
  <si>
    <t>Rachel Van Heest</t>
  </si>
  <si>
    <t>Jeremy Brassard</t>
  </si>
  <si>
    <t>Richard DiVirgilio</t>
  </si>
  <si>
    <t>Jeremy.Brassard@crl.com</t>
  </si>
  <si>
    <t>Richard.DiVirgilio@crl.com</t>
  </si>
  <si>
    <t>Rachel.VanHeest@crl.com</t>
  </si>
  <si>
    <t>Abbvie Red / Abbvie Blue</t>
  </si>
  <si>
    <t>Athena / Olympus</t>
  </si>
  <si>
    <t>BSC</t>
  </si>
  <si>
    <t>Charles River Rats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</si>
</sst>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[&lt;=9999999]###\-####;\(###\)\ ###\-####"/>
    <numFmt numFmtId="166" formatCode=".00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indexed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12" borderId="0" applyNumberFormat="0" applyBorder="0" applyAlignment="0" applyProtection="0"/>
  </cellStyleXfs>
  <cellXfs count="282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14" xfId="0" quotePrefix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 indent="1"/>
    </xf>
    <xf numFmtId="0" fontId="1" fillId="4" borderId="15" xfId="0" applyFont="1" applyFill="1" applyBorder="1" applyAlignment="1">
      <alignment horizontal="left" indent="1"/>
    </xf>
    <xf numFmtId="0" fontId="1" fillId="4" borderId="16" xfId="0" applyFont="1" applyFill="1" applyBorder="1" applyAlignment="1">
      <alignment horizontal="left" indent="1"/>
    </xf>
    <xf numFmtId="0" fontId="1" fillId="4" borderId="0" xfId="0" applyFont="1" applyFill="1" applyBorder="1" applyAlignment="1">
      <alignment horizontal="left"/>
    </xf>
    <xf numFmtId="0" fontId="13" fillId="4" borderId="0" xfId="0" applyFont="1" applyFill="1"/>
    <xf numFmtId="0" fontId="0" fillId="4" borderId="0" xfId="0" applyFill="1" applyAlignment="1">
      <alignment vertical="center"/>
    </xf>
    <xf numFmtId="0" fontId="0" fillId="4" borderId="14" xfId="0" applyFill="1" applyBorder="1" applyAlignment="1">
      <alignment horizontal="center"/>
    </xf>
    <xf numFmtId="0" fontId="0" fillId="4" borderId="0" xfId="0" quotePrefix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0" fillId="4" borderId="18" xfId="0" applyFill="1" applyBorder="1" applyAlignment="1">
      <alignment horizontal="center"/>
    </xf>
    <xf numFmtId="0" fontId="1" fillId="4" borderId="19" xfId="0" applyFont="1" applyFill="1" applyBorder="1" applyAlignment="1">
      <alignment horizontal="left" indent="1"/>
    </xf>
    <xf numFmtId="0" fontId="1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left" indent="1"/>
    </xf>
    <xf numFmtId="0" fontId="0" fillId="4" borderId="0" xfId="0" applyFill="1" applyAlignment="1">
      <alignment horizontal="left" indent="1"/>
    </xf>
    <xf numFmtId="0" fontId="0" fillId="4" borderId="18" xfId="0" applyFill="1" applyBorder="1"/>
    <xf numFmtId="0" fontId="0" fillId="4" borderId="14" xfId="0" applyFill="1" applyBorder="1"/>
    <xf numFmtId="0" fontId="12" fillId="4" borderId="19" xfId="0" applyFont="1" applyFill="1" applyBorder="1" applyAlignment="1">
      <alignment horizontal="left" indent="1"/>
    </xf>
    <xf numFmtId="0" fontId="0" fillId="4" borderId="15" xfId="0" applyFill="1" applyBorder="1"/>
    <xf numFmtId="0" fontId="16" fillId="4" borderId="15" xfId="0" applyFont="1" applyFill="1" applyBorder="1" applyAlignment="1">
      <alignment horizontal="left" indent="1"/>
    </xf>
    <xf numFmtId="0" fontId="1" fillId="4" borderId="0" xfId="0" applyFont="1" applyFill="1"/>
    <xf numFmtId="0" fontId="0" fillId="5" borderId="0" xfId="0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1" fontId="0" fillId="5" borderId="33" xfId="0" applyNumberFormat="1" applyFill="1" applyBorder="1" applyAlignment="1">
      <alignment horizontal="center"/>
    </xf>
    <xf numFmtId="1" fontId="1" fillId="5" borderId="33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left" indent="1"/>
    </xf>
    <xf numFmtId="0" fontId="16" fillId="4" borderId="0" xfId="0" applyFont="1" applyFill="1" applyBorder="1" applyAlignment="1">
      <alignment horizontal="left" indent="1"/>
    </xf>
    <xf numFmtId="0" fontId="12" fillId="4" borderId="43" xfId="0" applyFont="1" applyFill="1" applyBorder="1" applyAlignment="1">
      <alignment horizontal="left" indent="1"/>
    </xf>
    <xf numFmtId="0" fontId="4" fillId="4" borderId="18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top" wrapText="1" indent="1"/>
    </xf>
    <xf numFmtId="0" fontId="7" fillId="0" borderId="30" xfId="0" applyFont="1" applyFill="1" applyBorder="1" applyAlignment="1">
      <alignment horizontal="left" vertical="top" wrapText="1" indent="1"/>
    </xf>
    <xf numFmtId="0" fontId="17" fillId="5" borderId="51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1" fontId="2" fillId="5" borderId="31" xfId="0" applyNumberFormat="1" applyFont="1" applyFill="1" applyBorder="1" applyAlignment="1">
      <alignment horizontal="center"/>
    </xf>
    <xf numFmtId="1" fontId="1" fillId="5" borderId="31" xfId="0" applyNumberFormat="1" applyFont="1" applyFill="1" applyBorder="1" applyAlignment="1">
      <alignment horizontal="center"/>
    </xf>
    <xf numFmtId="1" fontId="1" fillId="5" borderId="48" xfId="0" applyNumberFormat="1" applyFont="1" applyFill="1" applyBorder="1" applyAlignment="1">
      <alignment horizontal="center"/>
    </xf>
    <xf numFmtId="0" fontId="17" fillId="6" borderId="52" xfId="0" applyFont="1" applyFill="1" applyBorder="1" applyAlignment="1">
      <alignment horizontal="center"/>
    </xf>
    <xf numFmtId="1" fontId="1" fillId="6" borderId="49" xfId="0" applyNumberFormat="1" applyFont="1" applyFill="1" applyBorder="1" applyAlignment="1">
      <alignment horizontal="center"/>
    </xf>
    <xf numFmtId="0" fontId="17" fillId="5" borderId="52" xfId="0" applyFont="1" applyFill="1" applyBorder="1" applyAlignment="1">
      <alignment horizontal="center"/>
    </xf>
    <xf numFmtId="1" fontId="1" fillId="5" borderId="49" xfId="0" applyNumberFormat="1" applyFont="1" applyFill="1" applyBorder="1" applyAlignment="1">
      <alignment horizontal="center"/>
    </xf>
    <xf numFmtId="0" fontId="17" fillId="5" borderId="53" xfId="0" applyFont="1" applyFill="1" applyBorder="1" applyAlignment="1">
      <alignment horizontal="center"/>
    </xf>
    <xf numFmtId="1" fontId="1" fillId="5" borderId="54" xfId="0" applyNumberFormat="1" applyFont="1" applyFill="1" applyBorder="1" applyAlignment="1">
      <alignment horizontal="center"/>
    </xf>
    <xf numFmtId="0" fontId="17" fillId="6" borderId="55" xfId="0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1" fillId="6" borderId="30" xfId="0" applyNumberFormat="1" applyFont="1" applyFill="1" applyBorder="1" applyAlignment="1">
      <alignment horizontal="center"/>
    </xf>
    <xf numFmtId="1" fontId="1" fillId="6" borderId="50" xfId="0" applyNumberFormat="1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vertical="top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7" fillId="5" borderId="34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9" borderId="7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9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1" fontId="20" fillId="3" borderId="60" xfId="0" applyNumberFormat="1" applyFont="1" applyFill="1" applyBorder="1" applyAlignment="1">
      <alignment horizontal="center" vertical="center"/>
    </xf>
    <xf numFmtId="1" fontId="20" fillId="3" borderId="37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3" fillId="0" borderId="0" xfId="0" applyFont="1"/>
    <xf numFmtId="0" fontId="20" fillId="0" borderId="0" xfId="0" applyFont="1" applyFill="1"/>
    <xf numFmtId="166" fontId="0" fillId="5" borderId="0" xfId="0" applyNumberFormat="1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0" fontId="4" fillId="5" borderId="51" xfId="0" applyFont="1" applyFill="1" applyBorder="1" applyAlignment="1">
      <alignment horizontal="left" indent="1"/>
    </xf>
    <xf numFmtId="166" fontId="0" fillId="5" borderId="31" xfId="0" applyNumberFormat="1" applyFill="1" applyBorder="1" applyAlignment="1">
      <alignment horizontal="center"/>
    </xf>
    <xf numFmtId="0" fontId="4" fillId="6" borderId="52" xfId="0" applyFont="1" applyFill="1" applyBorder="1" applyAlignment="1">
      <alignment horizontal="left" indent="1"/>
    </xf>
    <xf numFmtId="0" fontId="4" fillId="5" borderId="52" xfId="0" applyFont="1" applyFill="1" applyBorder="1" applyAlignment="1">
      <alignment horizontal="left" indent="1"/>
    </xf>
    <xf numFmtId="0" fontId="2" fillId="5" borderId="53" xfId="0" applyFont="1" applyFill="1" applyBorder="1" applyAlignment="1">
      <alignment horizontal="left" indent="1"/>
    </xf>
    <xf numFmtId="0" fontId="4" fillId="6" borderId="55" xfId="0" applyFont="1" applyFill="1" applyBorder="1" applyAlignment="1">
      <alignment horizontal="left" indent="1"/>
    </xf>
    <xf numFmtId="166" fontId="0" fillId="6" borderId="30" xfId="0" applyNumberFormat="1" applyFill="1" applyBorder="1" applyAlignment="1">
      <alignment horizontal="center"/>
    </xf>
    <xf numFmtId="0" fontId="1" fillId="3" borderId="46" xfId="0" applyFont="1" applyFill="1" applyBorder="1"/>
    <xf numFmtId="0" fontId="1" fillId="3" borderId="56" xfId="0" applyFont="1" applyFill="1" applyBorder="1" applyAlignment="1">
      <alignment horizontal="left" inden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0" borderId="6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26" fillId="0" borderId="37" xfId="3" applyFont="1" applyFill="1" applyBorder="1" applyAlignment="1">
      <alignment horizontal="center" vertical="center"/>
    </xf>
    <xf numFmtId="0" fontId="26" fillId="0" borderId="32" xfId="3" applyFont="1" applyFill="1" applyBorder="1" applyAlignment="1">
      <alignment horizontal="center" vertical="center"/>
    </xf>
    <xf numFmtId="0" fontId="26" fillId="0" borderId="3" xfId="3" applyFont="1" applyFill="1" applyBorder="1" applyAlignment="1">
      <alignment horizontal="center" vertical="center"/>
    </xf>
    <xf numFmtId="0" fontId="26" fillId="0" borderId="5" xfId="3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center" vertical="center"/>
    </xf>
    <xf numFmtId="0" fontId="26" fillId="0" borderId="8" xfId="3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6" fillId="8" borderId="52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9" borderId="39" xfId="0" applyFont="1" applyFill="1" applyBorder="1" applyAlignment="1">
      <alignment horizontal="center" vertical="center"/>
    </xf>
    <xf numFmtId="0" fontId="24" fillId="9" borderId="36" xfId="0" applyFont="1" applyFill="1" applyBorder="1" applyAlignment="1">
      <alignment horizontal="center" vertical="center"/>
    </xf>
    <xf numFmtId="0" fontId="24" fillId="9" borderId="40" xfId="0" applyFont="1" applyFill="1" applyBorder="1" applyAlignment="1">
      <alignment horizontal="center" vertical="center"/>
    </xf>
    <xf numFmtId="0" fontId="24" fillId="9" borderId="37" xfId="0" applyFont="1" applyFill="1" applyBorder="1" applyAlignment="1">
      <alignment horizontal="center" vertical="center"/>
    </xf>
    <xf numFmtId="0" fontId="24" fillId="9" borderId="32" xfId="0" applyFont="1" applyFill="1" applyBorder="1" applyAlignment="1">
      <alignment horizontal="center" vertical="center"/>
    </xf>
    <xf numFmtId="0" fontId="24" fillId="9" borderId="38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textRotation="90"/>
    </xf>
    <xf numFmtId="0" fontId="20" fillId="0" borderId="30" xfId="0" applyFont="1" applyBorder="1" applyAlignment="1">
      <alignment horizontal="center"/>
    </xf>
    <xf numFmtId="0" fontId="23" fillId="10" borderId="10" xfId="0" applyFont="1" applyFill="1" applyBorder="1" applyAlignment="1">
      <alignment horizontal="center" vertical="center" wrapText="1"/>
    </xf>
    <xf numFmtId="0" fontId="23" fillId="10" borderId="44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9" fillId="4" borderId="42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27" fillId="9" borderId="55" xfId="0" applyFont="1" applyFill="1" applyBorder="1" applyAlignment="1">
      <alignment horizontal="center" vertical="center"/>
    </xf>
    <xf numFmtId="0" fontId="27" fillId="9" borderId="3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10" borderId="37" xfId="0" applyFont="1" applyFill="1" applyBorder="1" applyAlignment="1">
      <alignment horizontal="center" vertical="center"/>
    </xf>
    <xf numFmtId="0" fontId="29" fillId="10" borderId="35" xfId="0" applyFont="1" applyFill="1" applyBorder="1" applyAlignment="1">
      <alignment horizontal="center" vertical="center"/>
    </xf>
    <xf numFmtId="0" fontId="29" fillId="10" borderId="38" xfId="0" applyFont="1" applyFill="1" applyBorder="1" applyAlignment="1">
      <alignment horizontal="center" vertical="center"/>
    </xf>
    <xf numFmtId="0" fontId="29" fillId="10" borderId="64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29" fillId="10" borderId="29" xfId="0" applyFont="1" applyFill="1" applyBorder="1" applyAlignment="1">
      <alignment horizontal="center" vertical="center"/>
    </xf>
    <xf numFmtId="0" fontId="29" fillId="10" borderId="45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29" fillId="10" borderId="9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165" fontId="28" fillId="3" borderId="52" xfId="0" applyNumberFormat="1" applyFont="1" applyFill="1" applyBorder="1" applyAlignment="1">
      <alignment horizontal="center" vertical="center"/>
    </xf>
    <xf numFmtId="0" fontId="30" fillId="3" borderId="49" xfId="1" applyFont="1" applyFill="1" applyBorder="1" applyAlignment="1" applyProtection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165" fontId="28" fillId="3" borderId="55" xfId="0" applyNumberFormat="1" applyFont="1" applyFill="1" applyBorder="1" applyAlignment="1">
      <alignment horizontal="center" vertical="center"/>
    </xf>
    <xf numFmtId="0" fontId="30" fillId="3" borderId="50" xfId="1" applyFont="1" applyFill="1" applyBorder="1" applyAlignment="1" applyProtection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/>
    </xf>
    <xf numFmtId="165" fontId="28" fillId="4" borderId="52" xfId="0" applyNumberFormat="1" applyFont="1" applyFill="1" applyBorder="1" applyAlignment="1">
      <alignment horizontal="center" vertical="center"/>
    </xf>
    <xf numFmtId="0" fontId="30" fillId="4" borderId="49" xfId="1" applyFont="1" applyFill="1" applyBorder="1" applyAlignment="1" applyProtection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165" fontId="28" fillId="4" borderId="55" xfId="0" applyNumberFormat="1" applyFont="1" applyFill="1" applyBorder="1" applyAlignment="1">
      <alignment horizontal="center" vertical="center"/>
    </xf>
    <xf numFmtId="0" fontId="30" fillId="4" borderId="50" xfId="1" applyFont="1" applyFill="1" applyBorder="1" applyAlignment="1" applyProtection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8" fillId="3" borderId="25" xfId="2" applyFont="1" applyFill="1" applyBorder="1" applyAlignment="1">
      <alignment horizontal="center" vertical="center"/>
    </xf>
    <xf numFmtId="165" fontId="28" fillId="3" borderId="52" xfId="2" applyNumberFormat="1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165" fontId="28" fillId="4" borderId="51" xfId="0" applyNumberFormat="1" applyFont="1" applyFill="1" applyBorder="1" applyAlignment="1">
      <alignment horizontal="center" vertical="center"/>
    </xf>
    <xf numFmtId="0" fontId="30" fillId="4" borderId="48" xfId="1" applyFont="1" applyFill="1" applyBorder="1" applyAlignment="1" applyProtection="1">
      <alignment horizontal="center" vertical="center"/>
    </xf>
    <xf numFmtId="165" fontId="28" fillId="3" borderId="51" xfId="0" applyNumberFormat="1" applyFont="1" applyFill="1" applyBorder="1" applyAlignment="1">
      <alignment horizontal="center" vertical="center"/>
    </xf>
    <xf numFmtId="0" fontId="30" fillId="3" borderId="48" xfId="1" applyFont="1" applyFill="1" applyBorder="1" applyAlignment="1" applyProtection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30" fillId="3" borderId="49" xfId="1" applyFont="1" applyFill="1" applyBorder="1" applyAlignment="1" applyProtection="1">
      <alignment horizontal="center" vertical="center" wrapText="1"/>
    </xf>
    <xf numFmtId="0" fontId="28" fillId="3" borderId="44" xfId="0" applyFont="1" applyFill="1" applyBorder="1" applyAlignment="1">
      <alignment horizontal="center" vertical="center"/>
    </xf>
    <xf numFmtId="0" fontId="30" fillId="3" borderId="50" xfId="1" applyFont="1" applyFill="1" applyBorder="1" applyAlignment="1" applyProtection="1">
      <alignment horizontal="center" vertical="center" wrapText="1"/>
    </xf>
    <xf numFmtId="0" fontId="28" fillId="5" borderId="24" xfId="0" applyFont="1" applyFill="1" applyBorder="1" applyAlignment="1">
      <alignment horizontal="center" vertical="center"/>
    </xf>
    <xf numFmtId="0" fontId="28" fillId="5" borderId="27" xfId="0" applyFont="1" applyFill="1" applyBorder="1" applyAlignment="1">
      <alignment horizontal="center" vertical="center"/>
    </xf>
    <xf numFmtId="165" fontId="28" fillId="5" borderId="51" xfId="0" applyNumberFormat="1" applyFont="1" applyFill="1" applyBorder="1" applyAlignment="1">
      <alignment horizontal="center" vertical="center"/>
    </xf>
    <xf numFmtId="0" fontId="30" fillId="5" borderId="48" xfId="1" applyFont="1" applyFill="1" applyBorder="1" applyAlignment="1" applyProtection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5" borderId="23" xfId="0" applyFont="1" applyFill="1" applyBorder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165" fontId="28" fillId="5" borderId="52" xfId="0" applyNumberFormat="1" applyFont="1" applyFill="1" applyBorder="1" applyAlignment="1">
      <alignment horizontal="center" vertical="center"/>
    </xf>
    <xf numFmtId="0" fontId="30" fillId="5" borderId="49" xfId="1" applyFont="1" applyFill="1" applyBorder="1" applyAlignment="1" applyProtection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165" fontId="28" fillId="5" borderId="55" xfId="0" applyNumberFormat="1" applyFont="1" applyFill="1" applyBorder="1" applyAlignment="1">
      <alignment horizontal="center" vertical="center"/>
    </xf>
    <xf numFmtId="0" fontId="30" fillId="5" borderId="50" xfId="1" applyFont="1" applyFill="1" applyBorder="1" applyAlignment="1" applyProtection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0" fillId="3" borderId="48" xfId="1" applyFont="1" applyFill="1" applyBorder="1" applyAlignment="1" applyProtection="1">
      <alignment horizontal="center" vertical="center"/>
    </xf>
    <xf numFmtId="0" fontId="28" fillId="3" borderId="26" xfId="2" applyFont="1" applyFill="1" applyBorder="1" applyAlignment="1">
      <alignment horizontal="center" vertical="center"/>
    </xf>
    <xf numFmtId="165" fontId="28" fillId="3" borderId="55" xfId="2" applyNumberFormat="1" applyFont="1" applyFill="1" applyBorder="1" applyAlignment="1">
      <alignment horizontal="center" vertical="center"/>
    </xf>
    <xf numFmtId="0" fontId="30" fillId="5" borderId="50" xfId="1" applyFont="1" applyFill="1" applyBorder="1" applyAlignment="1" applyProtection="1">
      <alignment horizontal="center"/>
    </xf>
    <xf numFmtId="0" fontId="28" fillId="0" borderId="0" xfId="0" applyFont="1"/>
  </cellXfs>
  <cellStyles count="4">
    <cellStyle name="Good" xfId="3" builtinId="26"/>
    <cellStyle name="Hyperlink" xfId="1" builtinId="8"/>
    <cellStyle name="Normal" xfId="0" builtinId="0"/>
    <cellStyle name="Normal 2" xfId="2"/>
  </cellStyles>
  <dxfs count="6"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indsay.Bourgeois@lakepharma.com" TargetMode="External"/><Relationship Id="rId3" Type="http://schemas.openxmlformats.org/officeDocument/2006/relationships/hyperlink" Target="mailto:brian.almeida@bsci.com" TargetMode="External"/><Relationship Id="rId7" Type="http://schemas.openxmlformats.org/officeDocument/2006/relationships/hyperlink" Target="mailto:Benjamin.G.Boyden@questdiagnostics.com" TargetMode="External"/><Relationship Id="rId2" Type="http://schemas.openxmlformats.org/officeDocument/2006/relationships/hyperlink" Target="mailto:colin.hill@abbvie.com" TargetMode="External"/><Relationship Id="rId1" Type="http://schemas.openxmlformats.org/officeDocument/2006/relationships/hyperlink" Target="mailto:greg.daniels@bsci.com" TargetMode="External"/><Relationship Id="rId6" Type="http://schemas.openxmlformats.org/officeDocument/2006/relationships/hyperlink" Target="mailto:kkershaw@agiluxlabs.com" TargetMode="External"/><Relationship Id="rId5" Type="http://schemas.openxmlformats.org/officeDocument/2006/relationships/hyperlink" Target="mailto:john.blundell@abbvie.com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mailto:jozef.blaszczyk@abbvie.com" TargetMode="External"/><Relationship Id="rId9" Type="http://schemas.openxmlformats.org/officeDocument/2006/relationships/hyperlink" Target="mailto:Anthony.Frediani@cr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="80" workbookViewId="0">
      <pane ySplit="1" topLeftCell="A2" activePane="bottomLeft" state="frozen"/>
      <selection pane="bottomLeft" activeCell="G1" sqref="G1"/>
    </sheetView>
  </sheetViews>
  <sheetFormatPr defaultColWidth="9.140625" defaultRowHeight="12.75" x14ac:dyDescent="0.2"/>
  <cols>
    <col min="1" max="1" width="33.85546875" style="2" bestFit="1" customWidth="1"/>
    <col min="2" max="2" width="23.7109375" style="1" customWidth="1"/>
    <col min="3" max="4" width="22.7109375" style="1" customWidth="1"/>
    <col min="5" max="5" width="25" style="1" bestFit="1" customWidth="1"/>
    <col min="6" max="16384" width="9.140625" style="1"/>
  </cols>
  <sheetData>
    <row r="1" spans="1:9" ht="15.75" customHeight="1" thickBot="1" x14ac:dyDescent="0.25">
      <c r="A1" s="40" t="s">
        <v>18</v>
      </c>
      <c r="B1" s="41" t="s">
        <v>23</v>
      </c>
      <c r="C1" s="41" t="s">
        <v>6</v>
      </c>
      <c r="D1" s="41" t="s">
        <v>5</v>
      </c>
      <c r="E1" s="41" t="s">
        <v>22</v>
      </c>
    </row>
    <row r="2" spans="1:9" s="16" customFormat="1" ht="15.75" customHeight="1" thickBot="1" x14ac:dyDescent="0.25">
      <c r="A2" s="78" t="s">
        <v>56</v>
      </c>
      <c r="B2" s="75"/>
      <c r="C2" s="137"/>
      <c r="D2" s="137"/>
      <c r="E2" s="81"/>
      <c r="I2" s="2"/>
    </row>
    <row r="3" spans="1:9" s="16" customFormat="1" ht="15.75" customHeight="1" x14ac:dyDescent="0.2">
      <c r="A3" s="76">
        <v>43228</v>
      </c>
      <c r="B3" s="139" t="s">
        <v>4</v>
      </c>
      <c r="C3" s="170" t="s">
        <v>106</v>
      </c>
      <c r="D3" s="171"/>
      <c r="E3" s="172"/>
      <c r="I3" s="2"/>
    </row>
    <row r="4" spans="1:9" s="16" customFormat="1" ht="15.75" customHeight="1" x14ac:dyDescent="0.2">
      <c r="A4" s="79">
        <f>A3+1</f>
        <v>43229</v>
      </c>
      <c r="B4" s="130" t="s">
        <v>39</v>
      </c>
      <c r="C4" s="173" t="s">
        <v>104</v>
      </c>
      <c r="D4" s="174"/>
      <c r="E4" s="175"/>
      <c r="I4" s="2"/>
    </row>
    <row r="5" spans="1:9" ht="15.75" customHeight="1" x14ac:dyDescent="0.2">
      <c r="A5" s="165">
        <f>A4+1</f>
        <v>43230</v>
      </c>
      <c r="B5" s="130" t="s">
        <v>39</v>
      </c>
      <c r="C5" s="173" t="s">
        <v>107</v>
      </c>
      <c r="D5" s="174"/>
      <c r="E5" s="175"/>
      <c r="I5" s="2"/>
    </row>
    <row r="6" spans="1:9" ht="15.75" customHeight="1" thickBot="1" x14ac:dyDescent="0.25">
      <c r="A6" s="166"/>
      <c r="B6" s="53" t="s">
        <v>1</v>
      </c>
      <c r="C6" s="176" t="s">
        <v>105</v>
      </c>
      <c r="D6" s="177"/>
      <c r="E6" s="178"/>
    </row>
    <row r="7" spans="1:9" ht="15.75" customHeight="1" thickBot="1" x14ac:dyDescent="0.25">
      <c r="A7" s="78" t="s">
        <v>8</v>
      </c>
      <c r="B7" s="75"/>
      <c r="C7" s="138"/>
      <c r="D7" s="138"/>
      <c r="E7" s="75"/>
    </row>
    <row r="8" spans="1:9" ht="15.75" customHeight="1" x14ac:dyDescent="0.2">
      <c r="A8" s="76">
        <f>A3+7</f>
        <v>43235</v>
      </c>
      <c r="B8" s="139" t="s">
        <v>4</v>
      </c>
      <c r="C8" s="148" t="s">
        <v>84</v>
      </c>
      <c r="D8" s="149" t="s">
        <v>46</v>
      </c>
      <c r="E8" s="131"/>
    </row>
    <row r="9" spans="1:9" ht="15.75" customHeight="1" x14ac:dyDescent="0.2">
      <c r="A9" s="79">
        <f>A8+1</f>
        <v>43236</v>
      </c>
      <c r="B9" s="130" t="s">
        <v>39</v>
      </c>
      <c r="C9" s="150" t="s">
        <v>62</v>
      </c>
      <c r="D9" s="151" t="s">
        <v>81</v>
      </c>
      <c r="E9" s="132"/>
    </row>
    <row r="10" spans="1:9" ht="15.75" customHeight="1" x14ac:dyDescent="0.2">
      <c r="A10" s="165">
        <f>A9+1</f>
        <v>43237</v>
      </c>
      <c r="B10" s="130" t="s">
        <v>39</v>
      </c>
      <c r="C10" s="150" t="s">
        <v>74</v>
      </c>
      <c r="D10" s="151" t="s">
        <v>107</v>
      </c>
      <c r="E10" s="132"/>
    </row>
    <row r="11" spans="1:9" ht="15.75" customHeight="1" thickBot="1" x14ac:dyDescent="0.25">
      <c r="A11" s="166"/>
      <c r="B11" s="53" t="s">
        <v>1</v>
      </c>
      <c r="C11" s="152" t="s">
        <v>47</v>
      </c>
      <c r="D11" s="153" t="s">
        <v>3</v>
      </c>
      <c r="E11" s="142"/>
    </row>
    <row r="12" spans="1:9" ht="15.75" customHeight="1" thickBot="1" x14ac:dyDescent="0.25">
      <c r="A12" s="78" t="s">
        <v>9</v>
      </c>
      <c r="B12" s="75"/>
      <c r="C12" s="143"/>
      <c r="D12" s="143"/>
      <c r="E12" s="143"/>
    </row>
    <row r="13" spans="1:9" ht="15.75" customHeight="1" x14ac:dyDescent="0.2">
      <c r="A13" s="147">
        <f>A8+7</f>
        <v>43242</v>
      </c>
      <c r="B13" s="130" t="s">
        <v>4</v>
      </c>
      <c r="C13" s="148" t="s">
        <v>74</v>
      </c>
      <c r="D13" s="149" t="s">
        <v>46</v>
      </c>
      <c r="E13" s="131"/>
    </row>
    <row r="14" spans="1:9" ht="15.75" customHeight="1" x14ac:dyDescent="0.2">
      <c r="A14" s="77">
        <f>A13+1</f>
        <v>43243</v>
      </c>
      <c r="B14" s="130" t="s">
        <v>39</v>
      </c>
      <c r="C14" s="150" t="s">
        <v>47</v>
      </c>
      <c r="D14" s="151" t="s">
        <v>84</v>
      </c>
      <c r="E14" s="132"/>
    </row>
    <row r="15" spans="1:9" ht="15.75" customHeight="1" x14ac:dyDescent="0.2">
      <c r="A15" s="163">
        <f>A14+1</f>
        <v>43244</v>
      </c>
      <c r="B15" s="130" t="s">
        <v>39</v>
      </c>
      <c r="C15" s="150" t="s">
        <v>107</v>
      </c>
      <c r="D15" s="151" t="s">
        <v>81</v>
      </c>
      <c r="E15" s="132"/>
    </row>
    <row r="16" spans="1:9" ht="15.75" customHeight="1" thickBot="1" x14ac:dyDescent="0.25">
      <c r="A16" s="164"/>
      <c r="B16" s="130" t="s">
        <v>1</v>
      </c>
      <c r="C16" s="152" t="s">
        <v>3</v>
      </c>
      <c r="D16" s="153" t="s">
        <v>62</v>
      </c>
      <c r="E16" s="142"/>
    </row>
    <row r="17" spans="1:5" ht="15.75" customHeight="1" thickBot="1" x14ac:dyDescent="0.25">
      <c r="A17" s="78" t="s">
        <v>10</v>
      </c>
      <c r="B17" s="54"/>
      <c r="C17" s="144"/>
      <c r="D17" s="144"/>
      <c r="E17" s="144"/>
    </row>
    <row r="18" spans="1:5" ht="15.75" customHeight="1" x14ac:dyDescent="0.2">
      <c r="A18" s="76">
        <f>A13+7</f>
        <v>43249</v>
      </c>
      <c r="B18" s="139" t="s">
        <v>4</v>
      </c>
      <c r="C18" s="148" t="s">
        <v>62</v>
      </c>
      <c r="D18" s="149" t="s">
        <v>47</v>
      </c>
      <c r="E18" s="135"/>
    </row>
    <row r="19" spans="1:5" ht="15.75" customHeight="1" x14ac:dyDescent="0.2">
      <c r="A19" s="79">
        <f>A18+1</f>
        <v>43250</v>
      </c>
      <c r="B19" s="130" t="s">
        <v>39</v>
      </c>
      <c r="C19" s="150" t="s">
        <v>74</v>
      </c>
      <c r="D19" s="151" t="s">
        <v>84</v>
      </c>
      <c r="E19" s="136"/>
    </row>
    <row r="20" spans="1:5" ht="15.75" customHeight="1" x14ac:dyDescent="0.2">
      <c r="A20" s="165">
        <f>A19+1</f>
        <v>43251</v>
      </c>
      <c r="B20" s="130" t="s">
        <v>39</v>
      </c>
      <c r="C20" s="150" t="s">
        <v>46</v>
      </c>
      <c r="D20" s="151" t="s">
        <v>107</v>
      </c>
      <c r="E20" s="136"/>
    </row>
    <row r="21" spans="1:5" ht="15.75" customHeight="1" thickBot="1" x14ac:dyDescent="0.25">
      <c r="A21" s="166"/>
      <c r="B21" s="53" t="s">
        <v>1</v>
      </c>
      <c r="C21" s="152" t="s">
        <v>81</v>
      </c>
      <c r="D21" s="153" t="s">
        <v>3</v>
      </c>
      <c r="E21" s="134"/>
    </row>
    <row r="22" spans="1:5" ht="15.75" customHeight="1" thickBot="1" x14ac:dyDescent="0.25">
      <c r="A22" s="78" t="s">
        <v>11</v>
      </c>
      <c r="B22" s="54"/>
      <c r="C22" s="145"/>
      <c r="D22" s="145"/>
      <c r="E22" s="145"/>
    </row>
    <row r="23" spans="1:5" ht="15.75" customHeight="1" x14ac:dyDescent="0.2">
      <c r="A23" s="76">
        <f>A18+7</f>
        <v>43256</v>
      </c>
      <c r="B23" s="48" t="s">
        <v>4</v>
      </c>
      <c r="C23" s="148" t="s">
        <v>46</v>
      </c>
      <c r="D23" s="149" t="s">
        <v>47</v>
      </c>
      <c r="E23" s="131"/>
    </row>
    <row r="24" spans="1:5" ht="15.75" customHeight="1" x14ac:dyDescent="0.2">
      <c r="A24" s="79">
        <f>A23+1</f>
        <v>43257</v>
      </c>
      <c r="B24" s="42" t="s">
        <v>39</v>
      </c>
      <c r="C24" s="150" t="s">
        <v>81</v>
      </c>
      <c r="D24" s="151" t="s">
        <v>74</v>
      </c>
      <c r="E24" s="132"/>
    </row>
    <row r="25" spans="1:5" ht="15.75" customHeight="1" x14ac:dyDescent="0.2">
      <c r="A25" s="165">
        <f>A24+1</f>
        <v>43258</v>
      </c>
      <c r="B25" s="42" t="s">
        <v>39</v>
      </c>
      <c r="C25" s="150" t="s">
        <v>3</v>
      </c>
      <c r="D25" s="151" t="s">
        <v>84</v>
      </c>
      <c r="E25" s="132"/>
    </row>
    <row r="26" spans="1:5" ht="15.75" customHeight="1" thickBot="1" x14ac:dyDescent="0.25">
      <c r="A26" s="166"/>
      <c r="B26" s="49" t="s">
        <v>1</v>
      </c>
      <c r="C26" s="152" t="s">
        <v>107</v>
      </c>
      <c r="D26" s="153" t="s">
        <v>62</v>
      </c>
      <c r="E26" s="134"/>
    </row>
    <row r="27" spans="1:5" ht="15.75" customHeight="1" thickBot="1" x14ac:dyDescent="0.25">
      <c r="A27" s="78" t="s">
        <v>12</v>
      </c>
      <c r="B27" s="54"/>
      <c r="C27" s="146"/>
      <c r="D27" s="146"/>
      <c r="E27" s="146"/>
    </row>
    <row r="28" spans="1:5" ht="15.75" customHeight="1" x14ac:dyDescent="0.2">
      <c r="A28" s="76">
        <f>A23+7</f>
        <v>43263</v>
      </c>
      <c r="B28" s="48" t="s">
        <v>4</v>
      </c>
      <c r="C28" s="148" t="s">
        <v>81</v>
      </c>
      <c r="D28" s="149" t="s">
        <v>46</v>
      </c>
      <c r="E28" s="131"/>
    </row>
    <row r="29" spans="1:5" ht="15.75" customHeight="1" x14ac:dyDescent="0.2">
      <c r="A29" s="79">
        <f>A28+1</f>
        <v>43264</v>
      </c>
      <c r="B29" s="42" t="s">
        <v>39</v>
      </c>
      <c r="C29" s="150" t="s">
        <v>3</v>
      </c>
      <c r="D29" s="151" t="s">
        <v>74</v>
      </c>
      <c r="E29" s="132"/>
    </row>
    <row r="30" spans="1:5" ht="15.75" customHeight="1" x14ac:dyDescent="0.2">
      <c r="A30" s="165">
        <f>A29+1</f>
        <v>43265</v>
      </c>
      <c r="B30" s="42" t="s">
        <v>39</v>
      </c>
      <c r="C30" s="150" t="s">
        <v>47</v>
      </c>
      <c r="D30" s="151" t="s">
        <v>107</v>
      </c>
      <c r="E30" s="132"/>
    </row>
    <row r="31" spans="1:5" ht="15.75" customHeight="1" thickBot="1" x14ac:dyDescent="0.25">
      <c r="A31" s="166"/>
      <c r="B31" s="49" t="s">
        <v>1</v>
      </c>
      <c r="C31" s="152" t="s">
        <v>84</v>
      </c>
      <c r="D31" s="153" t="s">
        <v>62</v>
      </c>
      <c r="E31" s="134"/>
    </row>
    <row r="32" spans="1:5" ht="15.75" customHeight="1" thickBot="1" x14ac:dyDescent="0.25">
      <c r="A32" s="78" t="s">
        <v>13</v>
      </c>
      <c r="B32" s="54"/>
      <c r="C32" s="146"/>
      <c r="D32" s="146"/>
      <c r="E32" s="146"/>
    </row>
    <row r="33" spans="1:5" ht="15.75" customHeight="1" x14ac:dyDescent="0.2">
      <c r="A33" s="76">
        <f>A28+7</f>
        <v>43270</v>
      </c>
      <c r="B33" s="48" t="s">
        <v>4</v>
      </c>
      <c r="C33" s="148" t="s">
        <v>74</v>
      </c>
      <c r="D33" s="149" t="s">
        <v>47</v>
      </c>
      <c r="E33" s="131"/>
    </row>
    <row r="34" spans="1:5" ht="15.75" customHeight="1" x14ac:dyDescent="0.2">
      <c r="A34" s="79">
        <f>A33+1</f>
        <v>43271</v>
      </c>
      <c r="B34" s="42" t="s">
        <v>39</v>
      </c>
      <c r="C34" s="150" t="s">
        <v>84</v>
      </c>
      <c r="D34" s="151" t="s">
        <v>81</v>
      </c>
      <c r="E34" s="132"/>
    </row>
    <row r="35" spans="1:5" ht="15.75" customHeight="1" x14ac:dyDescent="0.2">
      <c r="A35" s="165">
        <f>A34+1</f>
        <v>43272</v>
      </c>
      <c r="B35" s="42" t="s">
        <v>39</v>
      </c>
      <c r="C35" s="150" t="s">
        <v>3</v>
      </c>
      <c r="D35" s="151" t="s">
        <v>107</v>
      </c>
      <c r="E35" s="140"/>
    </row>
    <row r="36" spans="1:5" ht="15.75" customHeight="1" thickBot="1" x14ac:dyDescent="0.25">
      <c r="A36" s="166"/>
      <c r="B36" s="49" t="s">
        <v>1</v>
      </c>
      <c r="C36" s="152" t="s">
        <v>46</v>
      </c>
      <c r="D36" s="153" t="s">
        <v>62</v>
      </c>
      <c r="E36" s="134"/>
    </row>
    <row r="37" spans="1:5" ht="15.75" customHeight="1" thickBot="1" x14ac:dyDescent="0.25">
      <c r="A37" s="78" t="s">
        <v>14</v>
      </c>
      <c r="B37" s="54"/>
      <c r="C37" s="146"/>
      <c r="D37" s="146"/>
      <c r="E37" s="146"/>
    </row>
    <row r="38" spans="1:5" ht="15.75" customHeight="1" x14ac:dyDescent="0.2">
      <c r="A38" s="76">
        <f>A33+7</f>
        <v>43277</v>
      </c>
      <c r="B38" s="48" t="s">
        <v>4</v>
      </c>
      <c r="C38" s="148" t="s">
        <v>81</v>
      </c>
      <c r="D38" s="149" t="s">
        <v>47</v>
      </c>
      <c r="E38" s="131"/>
    </row>
    <row r="39" spans="1:5" ht="15.75" customHeight="1" x14ac:dyDescent="0.2">
      <c r="A39" s="79">
        <f>A38+1</f>
        <v>43278</v>
      </c>
      <c r="B39" s="42" t="s">
        <v>39</v>
      </c>
      <c r="C39" s="150" t="s">
        <v>62</v>
      </c>
      <c r="D39" s="151" t="s">
        <v>74</v>
      </c>
      <c r="E39" s="132"/>
    </row>
    <row r="40" spans="1:5" ht="15.75" customHeight="1" x14ac:dyDescent="0.2">
      <c r="A40" s="165">
        <f>A39+1</f>
        <v>43279</v>
      </c>
      <c r="B40" s="42" t="s">
        <v>39</v>
      </c>
      <c r="C40" s="150" t="s">
        <v>107</v>
      </c>
      <c r="D40" s="151" t="s">
        <v>84</v>
      </c>
      <c r="E40" s="140"/>
    </row>
    <row r="41" spans="1:5" ht="15.75" customHeight="1" thickBot="1" x14ac:dyDescent="0.25">
      <c r="A41" s="166"/>
      <c r="B41" s="49" t="s">
        <v>1</v>
      </c>
      <c r="C41" s="152" t="s">
        <v>46</v>
      </c>
      <c r="D41" s="153" t="s">
        <v>3</v>
      </c>
      <c r="E41" s="134"/>
    </row>
    <row r="42" spans="1:5" ht="15.75" customHeight="1" thickBot="1" x14ac:dyDescent="0.25">
      <c r="A42" s="78" t="s">
        <v>48</v>
      </c>
      <c r="B42" s="54"/>
      <c r="C42" s="145"/>
      <c r="D42" s="145"/>
      <c r="E42" s="145"/>
    </row>
    <row r="43" spans="1:5" ht="15.75" customHeight="1" x14ac:dyDescent="0.2">
      <c r="A43" s="76">
        <f>A38+7</f>
        <v>43284</v>
      </c>
      <c r="B43" s="139" t="s">
        <v>4</v>
      </c>
      <c r="C43" s="167" t="s">
        <v>82</v>
      </c>
      <c r="D43" s="155"/>
      <c r="E43" s="156"/>
    </row>
    <row r="44" spans="1:5" ht="15.75" customHeight="1" x14ac:dyDescent="0.2">
      <c r="A44" s="79">
        <f>A43+1</f>
        <v>43285</v>
      </c>
      <c r="B44" s="130" t="s">
        <v>39</v>
      </c>
      <c r="C44" s="168"/>
      <c r="D44" s="158"/>
      <c r="E44" s="159"/>
    </row>
    <row r="45" spans="1:5" ht="15.75" customHeight="1" x14ac:dyDescent="0.2">
      <c r="A45" s="165">
        <f>A44+1</f>
        <v>43286</v>
      </c>
      <c r="B45" s="130" t="s">
        <v>39</v>
      </c>
      <c r="C45" s="168"/>
      <c r="D45" s="158"/>
      <c r="E45" s="159"/>
    </row>
    <row r="46" spans="1:5" ht="15.75" customHeight="1" thickBot="1" x14ac:dyDescent="0.25">
      <c r="A46" s="166"/>
      <c r="B46" s="53" t="s">
        <v>1</v>
      </c>
      <c r="C46" s="169"/>
      <c r="D46" s="161"/>
      <c r="E46" s="162"/>
    </row>
    <row r="47" spans="1:5" ht="15.75" customHeight="1" thickBot="1" x14ac:dyDescent="0.25">
      <c r="A47" s="78" t="s">
        <v>20</v>
      </c>
      <c r="B47" s="54"/>
      <c r="C47" s="145"/>
      <c r="D47" s="145"/>
      <c r="E47" s="145"/>
    </row>
    <row r="48" spans="1:5" ht="15.75" customHeight="1" x14ac:dyDescent="0.2">
      <c r="A48" s="76">
        <f>A43+7</f>
        <v>43291</v>
      </c>
      <c r="B48" s="139" t="s">
        <v>4</v>
      </c>
      <c r="C48" s="148" t="s">
        <v>84</v>
      </c>
      <c r="D48" s="149" t="s">
        <v>47</v>
      </c>
      <c r="E48" s="131"/>
    </row>
    <row r="49" spans="1:5" ht="15.75" customHeight="1" x14ac:dyDescent="0.2">
      <c r="A49" s="79">
        <f>A48+1</f>
        <v>43292</v>
      </c>
      <c r="B49" s="130" t="s">
        <v>39</v>
      </c>
      <c r="C49" s="150" t="s">
        <v>46</v>
      </c>
      <c r="D49" s="151" t="s">
        <v>74</v>
      </c>
      <c r="E49" s="132"/>
    </row>
    <row r="50" spans="1:5" ht="15.75" customHeight="1" x14ac:dyDescent="0.2">
      <c r="A50" s="165">
        <f>A49+1</f>
        <v>43293</v>
      </c>
      <c r="B50" s="130" t="s">
        <v>39</v>
      </c>
      <c r="C50" s="150" t="s">
        <v>81</v>
      </c>
      <c r="D50" s="151" t="s">
        <v>107</v>
      </c>
      <c r="E50" s="132"/>
    </row>
    <row r="51" spans="1:5" ht="15.75" customHeight="1" thickBot="1" x14ac:dyDescent="0.25">
      <c r="A51" s="166"/>
      <c r="B51" s="53" t="s">
        <v>1</v>
      </c>
      <c r="C51" s="152" t="s">
        <v>62</v>
      </c>
      <c r="D51" s="153" t="s">
        <v>3</v>
      </c>
      <c r="E51" s="134"/>
    </row>
    <row r="52" spans="1:5" ht="15.75" customHeight="1" thickBot="1" x14ac:dyDescent="0.25">
      <c r="A52" s="78" t="s">
        <v>24</v>
      </c>
      <c r="B52" s="54"/>
      <c r="C52" s="146"/>
      <c r="D52" s="146"/>
      <c r="E52" s="141"/>
    </row>
    <row r="53" spans="1:5" ht="15.75" customHeight="1" x14ac:dyDescent="0.2">
      <c r="A53" s="76">
        <f>A48+7</f>
        <v>43298</v>
      </c>
      <c r="B53" s="48" t="s">
        <v>4</v>
      </c>
      <c r="C53" s="148" t="s">
        <v>62</v>
      </c>
      <c r="D53" s="149" t="s">
        <v>46</v>
      </c>
      <c r="E53" s="131"/>
    </row>
    <row r="54" spans="1:5" ht="15.75" customHeight="1" x14ac:dyDescent="0.2">
      <c r="A54" s="79">
        <f>A53+1</f>
        <v>43299</v>
      </c>
      <c r="B54" s="42" t="s">
        <v>39</v>
      </c>
      <c r="C54" s="150" t="s">
        <v>81</v>
      </c>
      <c r="D54" s="151" t="s">
        <v>84</v>
      </c>
      <c r="E54" s="132"/>
    </row>
    <row r="55" spans="1:5" ht="15.75" customHeight="1" x14ac:dyDescent="0.2">
      <c r="A55" s="165">
        <f>A54+1</f>
        <v>43300</v>
      </c>
      <c r="B55" s="42" t="s">
        <v>39</v>
      </c>
      <c r="C55" s="150" t="s">
        <v>47</v>
      </c>
      <c r="D55" s="151" t="s">
        <v>74</v>
      </c>
      <c r="E55" s="132"/>
    </row>
    <row r="56" spans="1:5" ht="15.75" customHeight="1" thickBot="1" x14ac:dyDescent="0.25">
      <c r="A56" s="166"/>
      <c r="B56" s="49" t="s">
        <v>1</v>
      </c>
      <c r="C56" s="152" t="s">
        <v>107</v>
      </c>
      <c r="D56" s="153" t="s">
        <v>3</v>
      </c>
      <c r="E56" s="134"/>
    </row>
    <row r="57" spans="1:5" ht="15.75" customHeight="1" thickBot="1" x14ac:dyDescent="0.25">
      <c r="A57" s="78" t="s">
        <v>25</v>
      </c>
      <c r="B57" s="54"/>
      <c r="C57" s="146"/>
      <c r="D57" s="146"/>
      <c r="E57" s="141"/>
    </row>
    <row r="58" spans="1:5" ht="15.75" customHeight="1" x14ac:dyDescent="0.2">
      <c r="A58" s="76">
        <f>A53+7</f>
        <v>43305</v>
      </c>
      <c r="B58" s="48" t="s">
        <v>4</v>
      </c>
      <c r="C58" s="148" t="s">
        <v>107</v>
      </c>
      <c r="D58" s="149" t="s">
        <v>46</v>
      </c>
      <c r="E58" s="131"/>
    </row>
    <row r="59" spans="1:5" ht="15.75" customHeight="1" x14ac:dyDescent="0.2">
      <c r="A59" s="79">
        <f>A58+1</f>
        <v>43306</v>
      </c>
      <c r="B59" s="42" t="s">
        <v>39</v>
      </c>
      <c r="C59" s="150" t="s">
        <v>84</v>
      </c>
      <c r="D59" s="151" t="s">
        <v>74</v>
      </c>
      <c r="E59" s="132"/>
    </row>
    <row r="60" spans="1:5" ht="15.75" customHeight="1" x14ac:dyDescent="0.2">
      <c r="A60" s="165">
        <f>A59+1</f>
        <v>43307</v>
      </c>
      <c r="B60" s="42" t="s">
        <v>39</v>
      </c>
      <c r="C60" s="150" t="s">
        <v>3</v>
      </c>
      <c r="D60" s="151" t="s">
        <v>81</v>
      </c>
      <c r="E60" s="132"/>
    </row>
    <row r="61" spans="1:5" ht="15.75" customHeight="1" thickBot="1" x14ac:dyDescent="0.25">
      <c r="A61" s="166"/>
      <c r="B61" s="49" t="s">
        <v>1</v>
      </c>
      <c r="C61" s="152" t="s">
        <v>47</v>
      </c>
      <c r="D61" s="153" t="s">
        <v>62</v>
      </c>
      <c r="E61" s="134"/>
    </row>
    <row r="62" spans="1:5" ht="15.75" customHeight="1" thickBot="1" x14ac:dyDescent="0.25">
      <c r="A62" s="78" t="s">
        <v>26</v>
      </c>
      <c r="B62" s="54"/>
      <c r="C62" s="54"/>
      <c r="D62" s="54"/>
      <c r="E62" s="54"/>
    </row>
    <row r="63" spans="1:5" ht="15.75" customHeight="1" x14ac:dyDescent="0.2">
      <c r="A63" s="76">
        <f>A58+7</f>
        <v>43312</v>
      </c>
      <c r="B63" s="48" t="s">
        <v>4</v>
      </c>
      <c r="C63" s="154" t="s">
        <v>72</v>
      </c>
      <c r="D63" s="155"/>
      <c r="E63" s="156"/>
    </row>
    <row r="64" spans="1:5" ht="15.75" customHeight="1" x14ac:dyDescent="0.2">
      <c r="A64" s="79">
        <f>A63+1</f>
        <v>43313</v>
      </c>
      <c r="B64" s="42" t="s">
        <v>39</v>
      </c>
      <c r="C64" s="157"/>
      <c r="D64" s="158"/>
      <c r="E64" s="159"/>
    </row>
    <row r="65" spans="1:5" ht="15.75" customHeight="1" x14ac:dyDescent="0.2">
      <c r="A65" s="165">
        <f>A64+1</f>
        <v>43314</v>
      </c>
      <c r="B65" s="42" t="s">
        <v>39</v>
      </c>
      <c r="C65" s="157"/>
      <c r="D65" s="158"/>
      <c r="E65" s="159"/>
    </row>
    <row r="66" spans="1:5" ht="15.75" customHeight="1" thickBot="1" x14ac:dyDescent="0.25">
      <c r="A66" s="166"/>
      <c r="B66" s="49" t="s">
        <v>1</v>
      </c>
      <c r="C66" s="160"/>
      <c r="D66" s="161"/>
      <c r="E66" s="162"/>
    </row>
    <row r="67" spans="1:5" ht="15.75" customHeight="1" thickBot="1" x14ac:dyDescent="0.25">
      <c r="A67" s="78" t="s">
        <v>27</v>
      </c>
      <c r="B67" s="54"/>
      <c r="C67" s="54"/>
      <c r="D67" s="54"/>
      <c r="E67" s="54"/>
    </row>
    <row r="68" spans="1:5" ht="15.75" customHeight="1" x14ac:dyDescent="0.2">
      <c r="A68" s="76">
        <f>A63+7</f>
        <v>43319</v>
      </c>
      <c r="B68" s="48" t="s">
        <v>4</v>
      </c>
      <c r="C68" s="148" t="s">
        <v>3</v>
      </c>
      <c r="D68" s="149" t="s">
        <v>46</v>
      </c>
      <c r="E68" s="131"/>
    </row>
    <row r="69" spans="1:5" ht="15.75" customHeight="1" x14ac:dyDescent="0.2">
      <c r="A69" s="79">
        <f>A68+1</f>
        <v>43320</v>
      </c>
      <c r="B69" s="42" t="s">
        <v>39</v>
      </c>
      <c r="C69" s="150" t="s">
        <v>47</v>
      </c>
      <c r="D69" s="151" t="s">
        <v>81</v>
      </c>
      <c r="E69" s="132"/>
    </row>
    <row r="70" spans="1:5" ht="15.75" customHeight="1" x14ac:dyDescent="0.2">
      <c r="A70" s="165">
        <f>A69+1</f>
        <v>43321</v>
      </c>
      <c r="B70" s="42" t="s">
        <v>39</v>
      </c>
      <c r="C70" s="150" t="s">
        <v>84</v>
      </c>
      <c r="D70" s="151" t="s">
        <v>107</v>
      </c>
      <c r="E70" s="132"/>
    </row>
    <row r="71" spans="1:5" ht="15.75" customHeight="1" thickBot="1" x14ac:dyDescent="0.25">
      <c r="A71" s="166"/>
      <c r="B71" s="49" t="s">
        <v>1</v>
      </c>
      <c r="C71" s="152" t="s">
        <v>74</v>
      </c>
      <c r="D71" s="153" t="s">
        <v>62</v>
      </c>
      <c r="E71" s="134"/>
    </row>
    <row r="72" spans="1:5" ht="15.75" customHeight="1" thickBot="1" x14ac:dyDescent="0.25">
      <c r="A72" s="78" t="s">
        <v>28</v>
      </c>
      <c r="B72" s="55"/>
      <c r="C72" s="55"/>
      <c r="D72" s="55"/>
      <c r="E72" s="55"/>
    </row>
    <row r="73" spans="1:5" ht="15.75" customHeight="1" x14ac:dyDescent="0.2">
      <c r="A73" s="76">
        <f>A68+7</f>
        <v>43326</v>
      </c>
      <c r="B73" s="48" t="s">
        <v>4</v>
      </c>
      <c r="C73" s="154" t="s">
        <v>49</v>
      </c>
      <c r="D73" s="155"/>
      <c r="E73" s="156"/>
    </row>
    <row r="74" spans="1:5" ht="15.75" customHeight="1" x14ac:dyDescent="0.2">
      <c r="A74" s="79">
        <f>A73+1</f>
        <v>43327</v>
      </c>
      <c r="B74" s="42" t="s">
        <v>39</v>
      </c>
      <c r="C74" s="157"/>
      <c r="D74" s="158"/>
      <c r="E74" s="159"/>
    </row>
    <row r="75" spans="1:5" ht="15.75" customHeight="1" x14ac:dyDescent="0.2">
      <c r="A75" s="165">
        <f>A74+1</f>
        <v>43328</v>
      </c>
      <c r="B75" s="42" t="s">
        <v>39</v>
      </c>
      <c r="C75" s="157"/>
      <c r="D75" s="158"/>
      <c r="E75" s="159"/>
    </row>
    <row r="76" spans="1:5" ht="15.75" customHeight="1" thickBot="1" x14ac:dyDescent="0.25">
      <c r="A76" s="166"/>
      <c r="B76" s="49" t="s">
        <v>1</v>
      </c>
      <c r="C76" s="160"/>
      <c r="D76" s="161"/>
      <c r="E76" s="162"/>
    </row>
    <row r="77" spans="1:5" ht="15.75" customHeight="1" thickBot="1" x14ac:dyDescent="0.25">
      <c r="A77" s="80" t="s">
        <v>29</v>
      </c>
      <c r="B77" s="75"/>
      <c r="C77" s="75"/>
      <c r="D77" s="75"/>
      <c r="E77" s="75"/>
    </row>
    <row r="78" spans="1:5" ht="15.75" x14ac:dyDescent="0.2">
      <c r="A78" s="147">
        <f>A73+7</f>
        <v>43333</v>
      </c>
      <c r="B78" s="42" t="s">
        <v>4</v>
      </c>
      <c r="C78" s="154" t="s">
        <v>49</v>
      </c>
      <c r="D78" s="155"/>
      <c r="E78" s="156"/>
    </row>
    <row r="79" spans="1:5" ht="15.75" x14ac:dyDescent="0.2">
      <c r="A79" s="77">
        <f>A78+1</f>
        <v>43334</v>
      </c>
      <c r="B79" s="42" t="s">
        <v>39</v>
      </c>
      <c r="C79" s="157"/>
      <c r="D79" s="158"/>
      <c r="E79" s="159"/>
    </row>
    <row r="80" spans="1:5" ht="15.75" x14ac:dyDescent="0.2">
      <c r="A80" s="163">
        <f>A79+1</f>
        <v>43335</v>
      </c>
      <c r="B80" s="42" t="s">
        <v>39</v>
      </c>
      <c r="C80" s="157"/>
      <c r="D80" s="158"/>
      <c r="E80" s="159"/>
    </row>
    <row r="81" spans="1:5" ht="16.5" thickBot="1" x14ac:dyDescent="0.25">
      <c r="A81" s="164"/>
      <c r="B81" s="49" t="s">
        <v>1</v>
      </c>
      <c r="C81" s="160"/>
      <c r="D81" s="161"/>
      <c r="E81" s="162"/>
    </row>
    <row r="82" spans="1:5" ht="16.5" thickBot="1" x14ac:dyDescent="0.25">
      <c r="A82" s="80" t="s">
        <v>91</v>
      </c>
      <c r="B82" s="75"/>
      <c r="C82" s="75"/>
      <c r="D82" s="75"/>
      <c r="E82" s="75"/>
    </row>
    <row r="83" spans="1:5" ht="15.75" x14ac:dyDescent="0.2">
      <c r="A83" s="147">
        <f>A78+7</f>
        <v>43340</v>
      </c>
      <c r="B83" s="42" t="s">
        <v>4</v>
      </c>
      <c r="C83" s="154" t="s">
        <v>49</v>
      </c>
      <c r="D83" s="155"/>
      <c r="E83" s="156"/>
    </row>
    <row r="84" spans="1:5" ht="15.75" x14ac:dyDescent="0.2">
      <c r="A84" s="77">
        <f>A83+1</f>
        <v>43341</v>
      </c>
      <c r="B84" s="42" t="s">
        <v>39</v>
      </c>
      <c r="C84" s="157"/>
      <c r="D84" s="158"/>
      <c r="E84" s="159"/>
    </row>
    <row r="85" spans="1:5" ht="15.75" x14ac:dyDescent="0.2">
      <c r="A85" s="163">
        <f>A84+1</f>
        <v>43342</v>
      </c>
      <c r="B85" s="42" t="s">
        <v>39</v>
      </c>
      <c r="C85" s="157"/>
      <c r="D85" s="158"/>
      <c r="E85" s="159"/>
    </row>
    <row r="86" spans="1:5" ht="16.5" thickBot="1" x14ac:dyDescent="0.25">
      <c r="A86" s="164"/>
      <c r="B86" s="49" t="s">
        <v>1</v>
      </c>
      <c r="C86" s="160"/>
      <c r="D86" s="161"/>
      <c r="E86" s="162"/>
    </row>
  </sheetData>
  <autoFilter ref="A1:E76"/>
  <mergeCells count="26">
    <mergeCell ref="C3:E3"/>
    <mergeCell ref="C4:E4"/>
    <mergeCell ref="C5:E5"/>
    <mergeCell ref="C6:E6"/>
    <mergeCell ref="A65:A66"/>
    <mergeCell ref="A35:A36"/>
    <mergeCell ref="A40:A41"/>
    <mergeCell ref="A45:A46"/>
    <mergeCell ref="A50:A51"/>
    <mergeCell ref="A55:A56"/>
    <mergeCell ref="A25:A26"/>
    <mergeCell ref="A30:A31"/>
    <mergeCell ref="A10:A11"/>
    <mergeCell ref="A15:A16"/>
    <mergeCell ref="A20:A21"/>
    <mergeCell ref="A5:A6"/>
    <mergeCell ref="C83:E86"/>
    <mergeCell ref="A85:A86"/>
    <mergeCell ref="A70:A71"/>
    <mergeCell ref="C63:E66"/>
    <mergeCell ref="C43:E46"/>
    <mergeCell ref="C78:E81"/>
    <mergeCell ref="A80:A81"/>
    <mergeCell ref="A75:A76"/>
    <mergeCell ref="A60:A61"/>
    <mergeCell ref="C73:E76"/>
  </mergeCells>
  <pageMargins left="0.5" right="0.5" top="0.25" bottom="0.25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/>
  </sheetViews>
  <sheetFormatPr defaultColWidth="9.140625" defaultRowHeight="12.75" x14ac:dyDescent="0.2"/>
  <cols>
    <col min="1" max="1" width="3.7109375" style="1" customWidth="1"/>
    <col min="2" max="2" width="3.140625" style="1" customWidth="1"/>
    <col min="3" max="3" width="18.42578125" style="1" bestFit="1" customWidth="1"/>
    <col min="4" max="5" width="9.7109375" style="1" customWidth="1"/>
    <col min="6" max="6" width="11.42578125" style="1" bestFit="1" customWidth="1"/>
    <col min="7" max="8" width="9.140625" style="1"/>
    <col min="9" max="9" width="8" style="1" customWidth="1"/>
    <col min="10" max="10" width="1.5703125" style="1" bestFit="1" customWidth="1"/>
    <col min="11" max="11" width="8" style="1" customWidth="1"/>
    <col min="12" max="12" width="4.28515625" style="1" customWidth="1"/>
    <col min="13" max="13" width="8" style="1" customWidth="1"/>
    <col min="14" max="16384" width="9.140625" style="1"/>
  </cols>
  <sheetData>
    <row r="2" spans="2:16" ht="15" x14ac:dyDescent="0.25">
      <c r="B2" s="179" t="str">
        <f ca="1">YEAR( TODAY())&amp;" MetroWorcester Regular Season Standings"</f>
        <v>2018 MetroWorcester Regular Season Standings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2:16" ht="13.5" thickBot="1" x14ac:dyDescent="0.25"/>
    <row r="4" spans="2:16" ht="13.5" thickBot="1" x14ac:dyDescent="0.25">
      <c r="B4" s="128"/>
      <c r="C4" s="129" t="s">
        <v>0</v>
      </c>
      <c r="D4" s="72" t="s">
        <v>34</v>
      </c>
      <c r="E4" s="74" t="s">
        <v>35</v>
      </c>
      <c r="F4" s="72" t="s">
        <v>63</v>
      </c>
      <c r="G4" s="72" t="s">
        <v>53</v>
      </c>
      <c r="H4" s="73" t="s">
        <v>54</v>
      </c>
      <c r="I4" s="180" t="s">
        <v>36</v>
      </c>
      <c r="J4" s="181"/>
      <c r="K4" s="182"/>
      <c r="M4" s="30"/>
    </row>
    <row r="5" spans="2:16" ht="15" x14ac:dyDescent="0.25">
      <c r="B5" s="56">
        <v>1</v>
      </c>
      <c r="C5" s="121" t="s">
        <v>81</v>
      </c>
      <c r="D5" s="57">
        <f>VLOOKUP($C:$C,'Results Table'!$B:$AD,26,0)</f>
        <v>0</v>
      </c>
      <c r="E5" s="57">
        <f>VLOOKUP($C:$C,'Results Table'!$B:$AD,27,0)</f>
        <v>0</v>
      </c>
      <c r="F5" s="122" t="str">
        <f>IFERROR(D5/(D5+E5),"-")</f>
        <v>-</v>
      </c>
      <c r="G5" s="58">
        <f>VLOOKUP($C:$C,'Results Table'!$B:$AD,28,0)</f>
        <v>0</v>
      </c>
      <c r="H5" s="58">
        <f>VLOOKUP($C:$C,'Results Table'!$B:$AD,29,0)</f>
        <v>0</v>
      </c>
      <c r="I5" s="59" t="str">
        <f>IFERROR(G5/(D5+E5),"")</f>
        <v/>
      </c>
      <c r="J5" s="59" t="s">
        <v>37</v>
      </c>
      <c r="K5" s="60" t="str">
        <f>IFERROR(H5/(D5+E5),"")</f>
        <v/>
      </c>
      <c r="M5" s="30"/>
      <c r="P5" s="133"/>
    </row>
    <row r="6" spans="2:16" ht="15" x14ac:dyDescent="0.25">
      <c r="B6" s="61">
        <v>1</v>
      </c>
      <c r="C6" s="123" t="s">
        <v>74</v>
      </c>
      <c r="D6" s="37">
        <f>VLOOKUP($C:$C,'Results Table'!$B:$AD,26,0)</f>
        <v>0</v>
      </c>
      <c r="E6" s="37">
        <f>VLOOKUP($C:$C,'Results Table'!$B:$AD,27,0)</f>
        <v>0</v>
      </c>
      <c r="F6" s="120" t="str">
        <f t="shared" ref="F6:F12" si="0">IFERROR(D6/(D6+E6),"-")</f>
        <v>-</v>
      </c>
      <c r="G6" s="38">
        <f>VLOOKUP($C:$C,'Results Table'!$B:$AD,28,0)</f>
        <v>0</v>
      </c>
      <c r="H6" s="38">
        <f>VLOOKUP($C:$C,'Results Table'!$B:$AD,29,0)</f>
        <v>0</v>
      </c>
      <c r="I6" s="39" t="str">
        <f t="shared" ref="I6:I12" si="1">IFERROR(G6/(D6+E6),"")</f>
        <v/>
      </c>
      <c r="J6" s="39" t="s">
        <v>37</v>
      </c>
      <c r="K6" s="62" t="str">
        <f t="shared" ref="K6:K12" si="2">IFERROR(H6/(D6+E6),"")</f>
        <v/>
      </c>
      <c r="P6" s="133"/>
    </row>
    <row r="7" spans="2:16" ht="15" x14ac:dyDescent="0.25">
      <c r="B7" s="63">
        <v>1</v>
      </c>
      <c r="C7" s="124" t="s">
        <v>3</v>
      </c>
      <c r="D7" s="31">
        <f>VLOOKUP($C:$C,'Results Table'!$B:$AD,26,0)</f>
        <v>0</v>
      </c>
      <c r="E7" s="31">
        <f>VLOOKUP($C:$C,'Results Table'!$B:$AD,27,0)</f>
        <v>0</v>
      </c>
      <c r="F7" s="119" t="str">
        <f t="shared" si="0"/>
        <v>-</v>
      </c>
      <c r="G7" s="32">
        <f>VLOOKUP($C:$C,'Results Table'!$B:$AD,28,0)</f>
        <v>0</v>
      </c>
      <c r="H7" s="32">
        <f>VLOOKUP($C:$C,'Results Table'!$B:$AD,29,0)</f>
        <v>0</v>
      </c>
      <c r="I7" s="33" t="str">
        <f t="shared" si="1"/>
        <v/>
      </c>
      <c r="J7" s="33" t="s">
        <v>37</v>
      </c>
      <c r="K7" s="64" t="str">
        <f t="shared" si="2"/>
        <v/>
      </c>
    </row>
    <row r="8" spans="2:16" ht="15" x14ac:dyDescent="0.25">
      <c r="B8" s="61">
        <v>1</v>
      </c>
      <c r="C8" s="123" t="s">
        <v>62</v>
      </c>
      <c r="D8" s="37">
        <f>VLOOKUP($C:$C,'Results Table'!$B:$AD,26,0)</f>
        <v>0</v>
      </c>
      <c r="E8" s="37">
        <f>VLOOKUP($C:$C,'Results Table'!$B:$AD,27,0)</f>
        <v>0</v>
      </c>
      <c r="F8" s="120" t="str">
        <f t="shared" si="0"/>
        <v>-</v>
      </c>
      <c r="G8" s="38">
        <f>VLOOKUP($C:$C,'Results Table'!$B:$AD,28,0)</f>
        <v>0</v>
      </c>
      <c r="H8" s="38">
        <f>VLOOKUP($C:$C,'Results Table'!$B:$AD,29,0)</f>
        <v>0</v>
      </c>
      <c r="I8" s="39" t="str">
        <f t="shared" si="1"/>
        <v/>
      </c>
      <c r="J8" s="39" t="s">
        <v>37</v>
      </c>
      <c r="K8" s="62" t="str">
        <f t="shared" si="2"/>
        <v/>
      </c>
    </row>
    <row r="9" spans="2:16" ht="15" x14ac:dyDescent="0.25">
      <c r="B9" s="63">
        <v>1</v>
      </c>
      <c r="C9" s="124" t="s">
        <v>47</v>
      </c>
      <c r="D9" s="31">
        <f>VLOOKUP($C:$C,'Results Table'!$B:$AD,26,0)</f>
        <v>0</v>
      </c>
      <c r="E9" s="31">
        <f>VLOOKUP($C:$C,'Results Table'!$B:$AD,27,0)</f>
        <v>0</v>
      </c>
      <c r="F9" s="119" t="str">
        <f t="shared" si="0"/>
        <v>-</v>
      </c>
      <c r="G9" s="32">
        <f>VLOOKUP($C:$C,'Results Table'!$B:$AD,28,0)</f>
        <v>0</v>
      </c>
      <c r="H9" s="32">
        <f>VLOOKUP($C:$C,'Results Table'!$B:$AD,29,0)</f>
        <v>0</v>
      </c>
      <c r="I9" s="33" t="str">
        <f t="shared" si="1"/>
        <v/>
      </c>
      <c r="J9" s="33" t="s">
        <v>37</v>
      </c>
      <c r="K9" s="64" t="str">
        <f t="shared" si="2"/>
        <v/>
      </c>
    </row>
    <row r="10" spans="2:16" ht="15" x14ac:dyDescent="0.25">
      <c r="B10" s="61">
        <v>1</v>
      </c>
      <c r="C10" s="123" t="s">
        <v>46</v>
      </c>
      <c r="D10" s="37">
        <f>VLOOKUP($C:$C,'Results Table'!$B:$AD,26,0)</f>
        <v>0</v>
      </c>
      <c r="E10" s="37">
        <f>VLOOKUP($C:$C,'Results Table'!$B:$AD,27,0)</f>
        <v>0</v>
      </c>
      <c r="F10" s="120" t="str">
        <f t="shared" si="0"/>
        <v>-</v>
      </c>
      <c r="G10" s="38">
        <f>VLOOKUP($C:$C,'Results Table'!$B:$AD,28,0)</f>
        <v>0</v>
      </c>
      <c r="H10" s="38">
        <f>VLOOKUP($C:$C,'Results Table'!$B:$AD,29,0)</f>
        <v>0</v>
      </c>
      <c r="I10" s="39" t="str">
        <f t="shared" si="1"/>
        <v/>
      </c>
      <c r="J10" s="39" t="s">
        <v>37</v>
      </c>
      <c r="K10" s="62" t="str">
        <f t="shared" si="2"/>
        <v/>
      </c>
    </row>
    <row r="11" spans="2:16" ht="15" x14ac:dyDescent="0.25">
      <c r="B11" s="65">
        <v>1</v>
      </c>
      <c r="C11" s="125" t="s">
        <v>107</v>
      </c>
      <c r="D11" s="34">
        <f>VLOOKUP($C:$C,'Results Table'!$B:$AD,26,0)</f>
        <v>0</v>
      </c>
      <c r="E11" s="34">
        <f>VLOOKUP($C:$C,'Results Table'!$B:$AD,27,0)</f>
        <v>0</v>
      </c>
      <c r="F11" s="119" t="str">
        <f t="shared" si="0"/>
        <v>-</v>
      </c>
      <c r="G11" s="35">
        <f>VLOOKUP($C:$C,'Results Table'!$B:$AD,28,0)</f>
        <v>0</v>
      </c>
      <c r="H11" s="35">
        <f>VLOOKUP($C:$C,'Results Table'!$B:$AD,29,0)</f>
        <v>0</v>
      </c>
      <c r="I11" s="36" t="str">
        <f t="shared" si="1"/>
        <v/>
      </c>
      <c r="J11" s="36" t="s">
        <v>37</v>
      </c>
      <c r="K11" s="66" t="str">
        <f t="shared" si="2"/>
        <v/>
      </c>
      <c r="P11" s="133"/>
    </row>
    <row r="12" spans="2:16" ht="15.75" thickBot="1" x14ac:dyDescent="0.3">
      <c r="B12" s="67">
        <v>1</v>
      </c>
      <c r="C12" s="126" t="s">
        <v>84</v>
      </c>
      <c r="D12" s="68">
        <f>VLOOKUP($C:$C,'Results Table'!$B:$AD,26,0)</f>
        <v>0</v>
      </c>
      <c r="E12" s="68">
        <f>VLOOKUP($C:$C,'Results Table'!$B:$AD,27,0)</f>
        <v>0</v>
      </c>
      <c r="F12" s="127" t="str">
        <f t="shared" si="0"/>
        <v>-</v>
      </c>
      <c r="G12" s="69">
        <f>VLOOKUP($C:$C,'Results Table'!$B:$AD,28,0)</f>
        <v>0</v>
      </c>
      <c r="H12" s="69">
        <f>VLOOKUP($C:$C,'Results Table'!$B:$AD,29,0)</f>
        <v>0</v>
      </c>
      <c r="I12" s="70" t="str">
        <f t="shared" si="1"/>
        <v/>
      </c>
      <c r="J12" s="70" t="s">
        <v>37</v>
      </c>
      <c r="K12" s="71" t="str">
        <f t="shared" si="2"/>
        <v/>
      </c>
    </row>
  </sheetData>
  <sortState ref="P5:P12">
    <sortCondition ref="P5"/>
  </sortState>
  <mergeCells count="2">
    <mergeCell ref="B2:K2"/>
    <mergeCell ref="I4:K4"/>
  </mergeCells>
  <phoneticPr fontId="8" type="noConversion"/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activeCell="B1" sqref="B1"/>
    </sheetView>
  </sheetViews>
  <sheetFormatPr defaultColWidth="9.140625" defaultRowHeight="12.75" x14ac:dyDescent="0.2"/>
  <cols>
    <col min="1" max="1" width="3.140625" style="82" customWidth="1"/>
    <col min="2" max="2" width="8.85546875" style="82" customWidth="1"/>
    <col min="3" max="4" width="5.85546875" style="82" customWidth="1"/>
    <col min="5" max="5" width="3.7109375" style="82" bestFit="1" customWidth="1"/>
    <col min="6" max="7" width="5.85546875" style="82" customWidth="1"/>
    <col min="8" max="8" width="3.7109375" style="82" bestFit="1" customWidth="1"/>
    <col min="9" max="10" width="5.85546875" style="82" customWidth="1"/>
    <col min="11" max="11" width="3.7109375" style="82" bestFit="1" customWidth="1"/>
    <col min="12" max="13" width="5.85546875" style="82" customWidth="1"/>
    <col min="14" max="14" width="3.7109375" style="82" bestFit="1" customWidth="1"/>
    <col min="15" max="16" width="5.85546875" style="82" customWidth="1"/>
    <col min="17" max="17" width="3.7109375" style="82" bestFit="1" customWidth="1"/>
    <col min="18" max="19" width="5.85546875" style="82" customWidth="1"/>
    <col min="20" max="20" width="3.7109375" style="82" bestFit="1" customWidth="1"/>
    <col min="21" max="22" width="6.140625" style="82" customWidth="1"/>
    <col min="23" max="23" width="4" style="82" customWidth="1"/>
    <col min="24" max="25" width="5.85546875" style="82" customWidth="1"/>
    <col min="26" max="26" width="3.7109375" style="82" customWidth="1"/>
    <col min="27" max="27" width="4.42578125" style="82" hidden="1" customWidth="1"/>
    <col min="28" max="28" width="6.140625" style="82" hidden="1" customWidth="1"/>
    <col min="29" max="29" width="3.7109375" style="82" hidden="1" customWidth="1"/>
    <col min="30" max="30" width="3.85546875" style="82" hidden="1" customWidth="1"/>
    <col min="31" max="16384" width="9.140625" style="82"/>
  </cols>
  <sheetData>
    <row r="1" spans="1:30" ht="13.5" thickBot="1" x14ac:dyDescent="0.25">
      <c r="C1" s="193" t="s">
        <v>0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30" s="83" customFormat="1" ht="16.5" customHeight="1" x14ac:dyDescent="0.2">
      <c r="B2" s="84"/>
      <c r="C2" s="189" t="s">
        <v>81</v>
      </c>
      <c r="D2" s="190"/>
      <c r="E2" s="191"/>
      <c r="F2" s="186" t="s">
        <v>74</v>
      </c>
      <c r="G2" s="187"/>
      <c r="H2" s="188"/>
      <c r="I2" s="186" t="s">
        <v>3</v>
      </c>
      <c r="J2" s="187"/>
      <c r="K2" s="188"/>
      <c r="L2" s="186" t="s">
        <v>62</v>
      </c>
      <c r="M2" s="187"/>
      <c r="N2" s="188"/>
      <c r="O2" s="186" t="s">
        <v>47</v>
      </c>
      <c r="P2" s="187"/>
      <c r="Q2" s="188"/>
      <c r="R2" s="189" t="s">
        <v>46</v>
      </c>
      <c r="S2" s="190"/>
      <c r="T2" s="191"/>
      <c r="U2" s="189" t="s">
        <v>107</v>
      </c>
      <c r="V2" s="190"/>
      <c r="W2" s="191"/>
      <c r="X2" s="189" t="s">
        <v>84</v>
      </c>
      <c r="Y2" s="190"/>
      <c r="Z2" s="191"/>
    </row>
    <row r="3" spans="1:30" s="85" customFormat="1" ht="12" thickBot="1" x14ac:dyDescent="0.25">
      <c r="B3" s="86"/>
      <c r="C3" s="87" t="s">
        <v>53</v>
      </c>
      <c r="D3" s="88" t="s">
        <v>54</v>
      </c>
      <c r="E3" s="89" t="s">
        <v>7</v>
      </c>
      <c r="F3" s="87" t="s">
        <v>53</v>
      </c>
      <c r="G3" s="88" t="s">
        <v>54</v>
      </c>
      <c r="H3" s="89" t="s">
        <v>7</v>
      </c>
      <c r="I3" s="87" t="s">
        <v>53</v>
      </c>
      <c r="J3" s="88" t="s">
        <v>54</v>
      </c>
      <c r="K3" s="89" t="s">
        <v>7</v>
      </c>
      <c r="L3" s="87" t="s">
        <v>53</v>
      </c>
      <c r="M3" s="88" t="s">
        <v>54</v>
      </c>
      <c r="N3" s="89" t="s">
        <v>7</v>
      </c>
      <c r="O3" s="87" t="s">
        <v>53</v>
      </c>
      <c r="P3" s="88" t="s">
        <v>54</v>
      </c>
      <c r="Q3" s="89" t="s">
        <v>7</v>
      </c>
      <c r="R3" s="87" t="s">
        <v>53</v>
      </c>
      <c r="S3" s="88" t="s">
        <v>54</v>
      </c>
      <c r="T3" s="89" t="s">
        <v>7</v>
      </c>
      <c r="U3" s="87" t="s">
        <v>53</v>
      </c>
      <c r="V3" s="88" t="s">
        <v>54</v>
      </c>
      <c r="W3" s="89" t="s">
        <v>7</v>
      </c>
      <c r="X3" s="87" t="s">
        <v>53</v>
      </c>
      <c r="Y3" s="88" t="s">
        <v>54</v>
      </c>
      <c r="Z3" s="89" t="s">
        <v>7</v>
      </c>
      <c r="AA3" s="85" t="s">
        <v>34</v>
      </c>
      <c r="AB3" s="85" t="s">
        <v>35</v>
      </c>
      <c r="AC3" s="85" t="s">
        <v>53</v>
      </c>
      <c r="AD3" s="85" t="s">
        <v>54</v>
      </c>
    </row>
    <row r="4" spans="1:30" s="83" customFormat="1" ht="16.5" customHeight="1" x14ac:dyDescent="0.2">
      <c r="A4" s="192" t="s">
        <v>61</v>
      </c>
      <c r="B4" s="194" t="str">
        <f>C2</f>
        <v>Abbvie Blue</v>
      </c>
      <c r="C4" s="90"/>
      <c r="D4" s="91"/>
      <c r="E4" s="92" t="str">
        <f>IF(C4&gt;D4,"W",IF(C4=D4," ","L"))</f>
        <v xml:space="preserve"> </v>
      </c>
      <c r="F4" s="93" t="str">
        <f>IF($D6="","", $D6)</f>
        <v/>
      </c>
      <c r="G4" s="94" t="str">
        <f xml:space="preserve"> IF($C6="","",$C6)</f>
        <v/>
      </c>
      <c r="H4" s="95" t="str">
        <f>IF(F4&gt;G4,"W",IF(F4&lt;G4,"L",""))</f>
        <v/>
      </c>
      <c r="I4" s="93" t="str">
        <f>IF($D8="","", $D8)</f>
        <v/>
      </c>
      <c r="J4" s="94" t="str">
        <f xml:space="preserve"> IF($C8="","",$C8)</f>
        <v/>
      </c>
      <c r="K4" s="95" t="str">
        <f t="shared" ref="K4:K5" si="0">IF(I4&gt;J4,"W",IF(I4&lt;J4,"L",""))</f>
        <v/>
      </c>
      <c r="L4" s="93" t="str">
        <f>IF(D10="","", D10)</f>
        <v/>
      </c>
      <c r="M4" s="94" t="str">
        <f>IF(C10="","", C10)</f>
        <v/>
      </c>
      <c r="N4" s="95" t="str">
        <f t="shared" ref="N4:N5" si="1">IF(L4&gt;M4,"W",IF(L4&lt;M4,"L",""))</f>
        <v/>
      </c>
      <c r="O4" s="93" t="str">
        <f>IF(D12="","", D12)</f>
        <v/>
      </c>
      <c r="P4" s="94" t="str">
        <f>IF(C12="","", C12)</f>
        <v/>
      </c>
      <c r="Q4" s="95" t="str">
        <f t="shared" ref="Q4:Q5" si="2">IF(O4&gt;P4,"W",IF(O4&lt;P4,"L",""))</f>
        <v/>
      </c>
      <c r="R4" s="93" t="str">
        <f>IF(D14="","", D14)</f>
        <v/>
      </c>
      <c r="S4" s="94" t="str">
        <f>IF(C14="","",C14)</f>
        <v/>
      </c>
      <c r="T4" s="95" t="str">
        <f t="shared" ref="T4:T5" si="3">IF(R4&gt;S4,"W",IF(R4&lt;S4,"L",""))</f>
        <v/>
      </c>
      <c r="U4" s="93" t="str">
        <f>IF(D16="","",D16)</f>
        <v/>
      </c>
      <c r="V4" s="94" t="str">
        <f>IF(C16="","",C16)</f>
        <v/>
      </c>
      <c r="W4" s="95" t="str">
        <f t="shared" ref="W4:W5" si="4">IF(U4&gt;V4,"W",IF(U4&lt;V4,"L",""))</f>
        <v/>
      </c>
      <c r="X4" s="93" t="str">
        <f>IF(D18="","", D18)</f>
        <v/>
      </c>
      <c r="Y4" s="94" t="str">
        <f>IF(C18="","",C18)</f>
        <v/>
      </c>
      <c r="Z4" s="95" t="str">
        <f t="shared" ref="Z4:Z5" si="5">IF(X4&gt;Y4,"W",IF(X4&lt;Y4,"L",""))</f>
        <v/>
      </c>
      <c r="AA4" s="184">
        <f>COUNTIF(E:E,"W")</f>
        <v>0</v>
      </c>
      <c r="AB4" s="185">
        <f>COUNTIF(E:E,"L")</f>
        <v>0</v>
      </c>
      <c r="AC4" s="183">
        <f>SUM(C$4:C$19)</f>
        <v>0</v>
      </c>
      <c r="AD4" s="183">
        <f>SUM(D$4:D$19)</f>
        <v>0</v>
      </c>
    </row>
    <row r="5" spans="1:30" s="83" customFormat="1" ht="16.5" customHeight="1" thickBot="1" x14ac:dyDescent="0.25">
      <c r="A5" s="192"/>
      <c r="B5" s="195"/>
      <c r="C5" s="96"/>
      <c r="D5" s="97"/>
      <c r="E5" s="98"/>
      <c r="F5" s="99" t="str">
        <f>IF($D7="","", $D7)</f>
        <v/>
      </c>
      <c r="G5" s="100" t="str">
        <f xml:space="preserve"> IF($C7="","",$C7)</f>
        <v/>
      </c>
      <c r="H5" s="101" t="str">
        <f>IF(F5&gt;G5,"W",IF(F5&lt;G5,"L",""))</f>
        <v/>
      </c>
      <c r="I5" s="99" t="str">
        <f>IF($D9="","", $D9)</f>
        <v/>
      </c>
      <c r="J5" s="100" t="str">
        <f xml:space="preserve"> IF($C9="","",$C9)</f>
        <v/>
      </c>
      <c r="K5" s="101" t="str">
        <f t="shared" si="0"/>
        <v/>
      </c>
      <c r="L5" s="99" t="str">
        <f>IF(D11="","", D11)</f>
        <v/>
      </c>
      <c r="M5" s="100" t="str">
        <f>IF(C11="","", C11)</f>
        <v/>
      </c>
      <c r="N5" s="101" t="str">
        <f t="shared" si="1"/>
        <v/>
      </c>
      <c r="O5" s="99" t="str">
        <f>IF(D13="","", D13)</f>
        <v/>
      </c>
      <c r="P5" s="100" t="str">
        <f>IF(C13="","", C13)</f>
        <v/>
      </c>
      <c r="Q5" s="101" t="str">
        <f t="shared" si="2"/>
        <v/>
      </c>
      <c r="R5" s="99" t="str">
        <f>IF(D15="","", D15)</f>
        <v/>
      </c>
      <c r="S5" s="100" t="str">
        <f>IF(C15="","",C15)</f>
        <v/>
      </c>
      <c r="T5" s="101" t="str">
        <f t="shared" si="3"/>
        <v/>
      </c>
      <c r="U5" s="99" t="str">
        <f>IF(D17="","", D17)</f>
        <v/>
      </c>
      <c r="V5" s="100" t="str">
        <f>IF(C17="","",C17)</f>
        <v/>
      </c>
      <c r="W5" s="101" t="str">
        <f t="shared" si="4"/>
        <v/>
      </c>
      <c r="X5" s="99" t="str">
        <f t="shared" ref="X5" si="6">IF(D19="","", D19)</f>
        <v/>
      </c>
      <c r="Y5" s="100" t="str">
        <f t="shared" ref="Y5" si="7">IF(C19="","",C19)</f>
        <v/>
      </c>
      <c r="Z5" s="101" t="str">
        <f t="shared" si="5"/>
        <v/>
      </c>
      <c r="AA5" s="184"/>
      <c r="AB5" s="185"/>
      <c r="AC5" s="183"/>
      <c r="AD5" s="183"/>
    </row>
    <row r="6" spans="1:30" s="83" customFormat="1" ht="16.5" customHeight="1" x14ac:dyDescent="0.2">
      <c r="A6" s="192"/>
      <c r="B6" s="194" t="str">
        <f>F2</f>
        <v>Abbvie Red</v>
      </c>
      <c r="C6" s="93"/>
      <c r="D6" s="94"/>
      <c r="E6" s="95" t="str">
        <f>IF(C6&gt;D6,"W",IF(C6&lt;D6,"L",""))</f>
        <v/>
      </c>
      <c r="F6" s="90"/>
      <c r="G6" s="91"/>
      <c r="H6" s="92" t="str">
        <f>IF(F6&gt;G6,"W",IF(F6=G6," ","L"))</f>
        <v xml:space="preserve"> </v>
      </c>
      <c r="I6" s="93" t="str">
        <f>IF($G8="","", $G8)</f>
        <v/>
      </c>
      <c r="J6" s="94" t="str">
        <f xml:space="preserve"> IF($F8="","",$F8)</f>
        <v/>
      </c>
      <c r="K6" s="95" t="str">
        <f>IF(I6&gt;J6,"W",IF(I6=J6," ","L"))</f>
        <v xml:space="preserve"> </v>
      </c>
      <c r="L6" s="93" t="str">
        <f>IF(G10="","", G10)</f>
        <v/>
      </c>
      <c r="M6" s="94" t="str">
        <f>IF(F10="","", F10)</f>
        <v/>
      </c>
      <c r="N6" s="95" t="str">
        <f>IF(L6&gt;M6,"W",IF(L6=M6,"","L"))</f>
        <v/>
      </c>
      <c r="O6" s="93" t="str">
        <f>IF(G12="","", G12)</f>
        <v/>
      </c>
      <c r="P6" s="94" t="str">
        <f>IF(F12="","", F12)</f>
        <v/>
      </c>
      <c r="Q6" s="95" t="str">
        <f t="shared" ref="Q6:Q12" si="8">IF(O6&gt;P6,"W",IF(O6=P6,"","L"))</f>
        <v/>
      </c>
      <c r="R6" s="93" t="str">
        <f>IF(G14="","", G14)</f>
        <v/>
      </c>
      <c r="S6" s="94" t="str">
        <f>IF(F14="","", F14)</f>
        <v/>
      </c>
      <c r="T6" s="95" t="str">
        <f t="shared" ref="T6:T14" si="9">IF(R6&gt;S6,"W",IF(R6=S6,"","L"))</f>
        <v/>
      </c>
      <c r="U6" s="93" t="str">
        <f>IF(G16="","", G16)</f>
        <v/>
      </c>
      <c r="V6" s="94" t="str">
        <f>IF(F16="","", F16)</f>
        <v/>
      </c>
      <c r="W6" s="95" t="str">
        <f t="shared" ref="W6:W16" si="10">IF(U6&gt;V6,"W",IF(U6=V6,"","L"))</f>
        <v/>
      </c>
      <c r="X6" s="93" t="str">
        <f>IF(G18="","", G18)</f>
        <v/>
      </c>
      <c r="Y6" s="94" t="str">
        <f>IF(F18="","",F18)</f>
        <v/>
      </c>
      <c r="Z6" s="95" t="str">
        <f t="shared" ref="Z6:Z17" si="11">IF(X6&gt;Y6,"W",IF(X6=Y6,"","L"))</f>
        <v/>
      </c>
      <c r="AA6" s="184">
        <f>COUNTIF(H:H,"W")</f>
        <v>0</v>
      </c>
      <c r="AB6" s="185">
        <f>COUNTIF(H:H,"L")</f>
        <v>0</v>
      </c>
      <c r="AC6" s="183">
        <f>SUM(F$4:F$19)</f>
        <v>0</v>
      </c>
      <c r="AD6" s="183">
        <f>SUM(G$4:G$19)</f>
        <v>0</v>
      </c>
    </row>
    <row r="7" spans="1:30" s="83" customFormat="1" ht="16.5" customHeight="1" thickBot="1" x14ac:dyDescent="0.25">
      <c r="A7" s="192"/>
      <c r="B7" s="196"/>
      <c r="C7" s="102"/>
      <c r="D7" s="103"/>
      <c r="E7" s="104" t="str">
        <f t="shared" ref="E7:E20" si="12">IF(C7&gt;D7,"W",IF(C7&lt;D7,"L",""))</f>
        <v/>
      </c>
      <c r="F7" s="105"/>
      <c r="G7" s="106"/>
      <c r="H7" s="107"/>
      <c r="I7" s="102" t="str">
        <f>IF($G9="","", $G9)</f>
        <v/>
      </c>
      <c r="J7" s="103" t="str">
        <f xml:space="preserve"> IF($F9="","",$F9)</f>
        <v/>
      </c>
      <c r="K7" s="104" t="str">
        <f>IF(I7&gt;J7,"W",IF(I7=J7," ","L"))</f>
        <v xml:space="preserve"> </v>
      </c>
      <c r="L7" s="102" t="str">
        <f>IF(G11="","", G11)</f>
        <v/>
      </c>
      <c r="M7" s="103" t="str">
        <f>IF(F11="","", F11)</f>
        <v/>
      </c>
      <c r="N7" s="104" t="str">
        <f>IF(L7&gt;M7,"W",IF(L7=M7,"","L"))</f>
        <v/>
      </c>
      <c r="O7" s="102" t="str">
        <f>IF(G13="","", G13)</f>
        <v/>
      </c>
      <c r="P7" s="103" t="str">
        <f>IF(F13="","", F13)</f>
        <v/>
      </c>
      <c r="Q7" s="104" t="str">
        <f t="shared" si="8"/>
        <v/>
      </c>
      <c r="R7" s="102" t="str">
        <f>IF(G15="","", G15)</f>
        <v/>
      </c>
      <c r="S7" s="103" t="str">
        <f>IF(F15="","", F15)</f>
        <v/>
      </c>
      <c r="T7" s="104" t="str">
        <f t="shared" si="9"/>
        <v/>
      </c>
      <c r="U7" s="102" t="str">
        <f>IF(G17="","", G17)</f>
        <v/>
      </c>
      <c r="V7" s="103" t="str">
        <f>IF(F17="","", F17)</f>
        <v/>
      </c>
      <c r="W7" s="104" t="str">
        <f t="shared" si="10"/>
        <v/>
      </c>
      <c r="X7" s="102" t="str">
        <f>IF(G19="","", G19)</f>
        <v/>
      </c>
      <c r="Y7" s="103" t="str">
        <f>IF(F19="","",F19)</f>
        <v/>
      </c>
      <c r="Z7" s="104" t="str">
        <f t="shared" si="11"/>
        <v/>
      </c>
      <c r="AA7" s="184"/>
      <c r="AB7" s="185"/>
      <c r="AC7" s="183"/>
      <c r="AD7" s="183"/>
    </row>
    <row r="8" spans="1:30" s="83" customFormat="1" ht="16.5" customHeight="1" x14ac:dyDescent="0.2">
      <c r="A8" s="192"/>
      <c r="B8" s="194" t="str">
        <f>I2</f>
        <v>Athena</v>
      </c>
      <c r="C8" s="93"/>
      <c r="D8" s="94"/>
      <c r="E8" s="95" t="str">
        <f t="shared" si="12"/>
        <v/>
      </c>
      <c r="F8" s="93"/>
      <c r="G8" s="94"/>
      <c r="H8" s="95" t="str">
        <f t="shared" ref="H8:H20" si="13">IF(F8&gt;G8,"W",IF(F8&lt;G8,"L",""))</f>
        <v/>
      </c>
      <c r="I8" s="90"/>
      <c r="J8" s="91"/>
      <c r="K8" s="92" t="str">
        <f>IF(I8&gt;J8,"W",IF(I8=J8," ","L"))</f>
        <v xml:space="preserve"> </v>
      </c>
      <c r="L8" s="93" t="str">
        <f>IF(J10="","", J10)</f>
        <v/>
      </c>
      <c r="M8" s="94" t="str">
        <f>IF(I10="","", I10)</f>
        <v/>
      </c>
      <c r="N8" s="95" t="str">
        <f>IF(L8&gt;M8,"W",IF(L8=M8,"","L"))</f>
        <v/>
      </c>
      <c r="O8" s="93" t="str">
        <f>IF(J12="","", J12)</f>
        <v/>
      </c>
      <c r="P8" s="108" t="str">
        <f>IF(I12="","", I12)</f>
        <v/>
      </c>
      <c r="Q8" s="95" t="str">
        <f t="shared" si="8"/>
        <v/>
      </c>
      <c r="R8" s="93" t="str">
        <f>IF(J14="","", J14)</f>
        <v/>
      </c>
      <c r="S8" s="94" t="str">
        <f>IF(I14="","", I14)</f>
        <v/>
      </c>
      <c r="T8" s="95" t="str">
        <f t="shared" si="9"/>
        <v/>
      </c>
      <c r="U8" s="93" t="str">
        <f>IF(J16="","",J16)</f>
        <v/>
      </c>
      <c r="V8" s="94" t="str">
        <f>IF(I16="","", I16)</f>
        <v/>
      </c>
      <c r="W8" s="95" t="str">
        <f t="shared" si="10"/>
        <v/>
      </c>
      <c r="X8" s="93" t="str">
        <f>IF(J18="","", J18)</f>
        <v/>
      </c>
      <c r="Y8" s="94" t="str">
        <f>IF(I18="","",I18)</f>
        <v/>
      </c>
      <c r="Z8" s="95" t="str">
        <f t="shared" si="11"/>
        <v/>
      </c>
      <c r="AA8" s="184">
        <f>COUNTIF(K:K,"W")</f>
        <v>0</v>
      </c>
      <c r="AB8" s="185">
        <f>COUNTIF(K:K,"L")</f>
        <v>0</v>
      </c>
      <c r="AC8" s="183">
        <f>SUM(I$4:I$19)</f>
        <v>0</v>
      </c>
      <c r="AD8" s="183">
        <f>SUM(J$4:J$19)</f>
        <v>0</v>
      </c>
    </row>
    <row r="9" spans="1:30" s="83" customFormat="1" ht="16.5" customHeight="1" thickBot="1" x14ac:dyDescent="0.25">
      <c r="A9" s="192"/>
      <c r="B9" s="196"/>
      <c r="C9" s="102"/>
      <c r="D9" s="103"/>
      <c r="E9" s="104" t="str">
        <f t="shared" si="12"/>
        <v/>
      </c>
      <c r="F9" s="102"/>
      <c r="G9" s="103"/>
      <c r="H9" s="104" t="str">
        <f t="shared" si="13"/>
        <v/>
      </c>
      <c r="I9" s="105"/>
      <c r="J9" s="106"/>
      <c r="K9" s="107"/>
      <c r="L9" s="102" t="str">
        <f>IF(J11="","", J11)</f>
        <v/>
      </c>
      <c r="M9" s="103" t="str">
        <f>IF(I11="","", I11)</f>
        <v/>
      </c>
      <c r="N9" s="104" t="str">
        <f>IF(L9&gt;M9,"W",IF(L9=M9,"","L"))</f>
        <v/>
      </c>
      <c r="O9" s="102" t="str">
        <f>IF(J13="","", J13)</f>
        <v/>
      </c>
      <c r="P9" s="103" t="str">
        <f>IF(I13="","", I13)</f>
        <v/>
      </c>
      <c r="Q9" s="104" t="str">
        <f t="shared" si="8"/>
        <v/>
      </c>
      <c r="R9" s="102" t="str">
        <f>IF(J15="","", J15)</f>
        <v/>
      </c>
      <c r="S9" s="103" t="str">
        <f>IF(I15="","", I15)</f>
        <v/>
      </c>
      <c r="T9" s="104" t="str">
        <f t="shared" si="9"/>
        <v/>
      </c>
      <c r="U9" s="102" t="str">
        <f>IF(J17="","",J17)</f>
        <v/>
      </c>
      <c r="V9" s="103" t="str">
        <f>IF(I17="","", I17)</f>
        <v/>
      </c>
      <c r="W9" s="104" t="str">
        <f t="shared" si="10"/>
        <v/>
      </c>
      <c r="X9" s="102" t="str">
        <f>IF(J19="","", J19)</f>
        <v/>
      </c>
      <c r="Y9" s="103" t="str">
        <f>IF(I19="","",I19)</f>
        <v/>
      </c>
      <c r="Z9" s="104" t="str">
        <f t="shared" si="11"/>
        <v/>
      </c>
      <c r="AA9" s="184"/>
      <c r="AB9" s="185"/>
      <c r="AC9" s="183"/>
      <c r="AD9" s="183"/>
    </row>
    <row r="10" spans="1:30" s="83" customFormat="1" ht="16.5" customHeight="1" x14ac:dyDescent="0.2">
      <c r="A10" s="192"/>
      <c r="B10" s="197" t="str">
        <f>L2</f>
        <v>BSC Black</v>
      </c>
      <c r="C10" s="93"/>
      <c r="D10" s="94"/>
      <c r="E10" s="95" t="str">
        <f t="shared" si="12"/>
        <v/>
      </c>
      <c r="F10" s="93"/>
      <c r="G10" s="94"/>
      <c r="H10" s="95" t="str">
        <f t="shared" si="13"/>
        <v/>
      </c>
      <c r="I10" s="93"/>
      <c r="J10" s="94"/>
      <c r="K10" s="95" t="str">
        <f t="shared" ref="K10:K19" si="14">IF(I10&gt;J10,"W",IF(I10&lt;J10,"L",""))</f>
        <v/>
      </c>
      <c r="L10" s="90"/>
      <c r="M10" s="91"/>
      <c r="N10" s="92" t="str">
        <f>IF(L10&gt;M10,"W",IF(L10=M10,"","L"))</f>
        <v/>
      </c>
      <c r="O10" s="93" t="str">
        <f>IF(M12="","", M12)</f>
        <v/>
      </c>
      <c r="P10" s="94" t="str">
        <f>IF(L12="","", L12)</f>
        <v/>
      </c>
      <c r="Q10" s="95" t="str">
        <f t="shared" si="8"/>
        <v/>
      </c>
      <c r="R10" s="93" t="str">
        <f>IF(M14="","", M14)</f>
        <v/>
      </c>
      <c r="S10" s="94" t="str">
        <f>IF(L14="","", L14)</f>
        <v/>
      </c>
      <c r="T10" s="95" t="str">
        <f t="shared" si="9"/>
        <v/>
      </c>
      <c r="U10" s="93" t="str">
        <f>IF(M16="","",M16)</f>
        <v/>
      </c>
      <c r="V10" s="94" t="str">
        <f>IF(L16="","",L16)</f>
        <v/>
      </c>
      <c r="W10" s="95" t="str">
        <f t="shared" si="10"/>
        <v/>
      </c>
      <c r="X10" s="93" t="str">
        <f>IF(M18="","",M18)</f>
        <v/>
      </c>
      <c r="Y10" s="94" t="str">
        <f>IF(L18="","",L18)</f>
        <v/>
      </c>
      <c r="Z10" s="95" t="str">
        <f t="shared" si="11"/>
        <v/>
      </c>
      <c r="AA10" s="184">
        <f>COUNTIF(N:N,"W")</f>
        <v>0</v>
      </c>
      <c r="AB10" s="185">
        <f>COUNTIF(N:N,"L")</f>
        <v>0</v>
      </c>
      <c r="AC10" s="183">
        <f>SUM(L$4:L$19)</f>
        <v>0</v>
      </c>
      <c r="AD10" s="183">
        <f>SUM(M$4:M$19)</f>
        <v>0</v>
      </c>
    </row>
    <row r="11" spans="1:30" s="83" customFormat="1" ht="16.5" customHeight="1" thickBot="1" x14ac:dyDescent="0.25">
      <c r="A11" s="192"/>
      <c r="B11" s="198"/>
      <c r="C11" s="102"/>
      <c r="D11" s="103"/>
      <c r="E11" s="104" t="str">
        <f t="shared" si="12"/>
        <v/>
      </c>
      <c r="F11" s="102"/>
      <c r="G11" s="103"/>
      <c r="H11" s="104" t="str">
        <f t="shared" si="13"/>
        <v/>
      </c>
      <c r="I11" s="102"/>
      <c r="J11" s="103"/>
      <c r="K11" s="104" t="str">
        <f t="shared" si="14"/>
        <v/>
      </c>
      <c r="L11" s="105"/>
      <c r="M11" s="106"/>
      <c r="N11" s="107"/>
      <c r="O11" s="102" t="str">
        <f>IF(M13="","", M13)</f>
        <v/>
      </c>
      <c r="P11" s="103" t="str">
        <f>IF(L13="","", L13)</f>
        <v/>
      </c>
      <c r="Q11" s="104" t="str">
        <f t="shared" si="8"/>
        <v/>
      </c>
      <c r="R11" s="102" t="str">
        <f>IF(M15="","", M15)</f>
        <v/>
      </c>
      <c r="S11" s="103" t="str">
        <f>IF(L15="","", L15)</f>
        <v/>
      </c>
      <c r="T11" s="104" t="str">
        <f t="shared" si="9"/>
        <v/>
      </c>
      <c r="U11" s="102" t="str">
        <f>IF(M17="","",M17)</f>
        <v/>
      </c>
      <c r="V11" s="103" t="str">
        <f>IF(L17="","",L17)</f>
        <v/>
      </c>
      <c r="W11" s="104" t="str">
        <f t="shared" si="10"/>
        <v/>
      </c>
      <c r="X11" s="102" t="str">
        <f>IF(M19="","",M19)</f>
        <v/>
      </c>
      <c r="Y11" s="103" t="str">
        <f>IF(L19="","",L19)</f>
        <v/>
      </c>
      <c r="Z11" s="104" t="str">
        <f t="shared" si="11"/>
        <v/>
      </c>
      <c r="AA11" s="184"/>
      <c r="AB11" s="185"/>
      <c r="AC11" s="183"/>
      <c r="AD11" s="183"/>
    </row>
    <row r="12" spans="1:30" s="83" customFormat="1" ht="16.5" customHeight="1" x14ac:dyDescent="0.2">
      <c r="A12" s="192"/>
      <c r="B12" s="194" t="str">
        <f>O2</f>
        <v>BSC Blue</v>
      </c>
      <c r="C12" s="93"/>
      <c r="D12" s="94"/>
      <c r="E12" s="95" t="str">
        <f t="shared" si="12"/>
        <v/>
      </c>
      <c r="F12" s="93"/>
      <c r="G12" s="94"/>
      <c r="H12" s="95" t="str">
        <f t="shared" si="13"/>
        <v/>
      </c>
      <c r="I12" s="109"/>
      <c r="J12" s="94"/>
      <c r="K12" s="95" t="str">
        <f t="shared" si="14"/>
        <v/>
      </c>
      <c r="L12" s="93"/>
      <c r="M12" s="94"/>
      <c r="N12" s="95" t="str">
        <f t="shared" ref="N12:N19" si="15">IF(L12&gt;M12,"W",IF(L12&lt;M12,"L",""))</f>
        <v/>
      </c>
      <c r="O12" s="90"/>
      <c r="P12" s="91"/>
      <c r="Q12" s="92" t="str">
        <f t="shared" si="8"/>
        <v/>
      </c>
      <c r="R12" s="93" t="str">
        <f>IF(P14="","", P14)</f>
        <v/>
      </c>
      <c r="S12" s="94" t="str">
        <f>IF(O14="","", O14)</f>
        <v/>
      </c>
      <c r="T12" s="95" t="str">
        <f t="shared" si="9"/>
        <v/>
      </c>
      <c r="U12" s="93" t="str">
        <f>IF(P16="","",P16)</f>
        <v/>
      </c>
      <c r="V12" s="94" t="str">
        <f>IF(O16="","",O16)</f>
        <v/>
      </c>
      <c r="W12" s="95" t="str">
        <f t="shared" si="10"/>
        <v/>
      </c>
      <c r="X12" s="93" t="str">
        <f>IF(P18="","",P18)</f>
        <v/>
      </c>
      <c r="Y12" s="94" t="str">
        <f>IF(O18="","",O18)</f>
        <v/>
      </c>
      <c r="Z12" s="95" t="str">
        <f t="shared" si="11"/>
        <v/>
      </c>
      <c r="AA12" s="184">
        <f>COUNTIF(Q:Q,"W")</f>
        <v>0</v>
      </c>
      <c r="AB12" s="185">
        <f>COUNTIF(Q:Q,"L")</f>
        <v>0</v>
      </c>
      <c r="AC12" s="183">
        <f>SUM(O$4:O$19)</f>
        <v>0</v>
      </c>
      <c r="AD12" s="183">
        <f>SUM(P$4:P$19)</f>
        <v>0</v>
      </c>
    </row>
    <row r="13" spans="1:30" s="83" customFormat="1" ht="16.5" customHeight="1" thickBot="1" x14ac:dyDescent="0.25">
      <c r="A13" s="192"/>
      <c r="B13" s="196"/>
      <c r="C13" s="102"/>
      <c r="D13" s="103"/>
      <c r="E13" s="104" t="str">
        <f t="shared" si="12"/>
        <v/>
      </c>
      <c r="F13" s="102"/>
      <c r="G13" s="103"/>
      <c r="H13" s="104" t="str">
        <f t="shared" si="13"/>
        <v/>
      </c>
      <c r="I13" s="102"/>
      <c r="J13" s="103"/>
      <c r="K13" s="104" t="str">
        <f t="shared" si="14"/>
        <v/>
      </c>
      <c r="L13" s="102"/>
      <c r="M13" s="103"/>
      <c r="N13" s="104" t="str">
        <f t="shared" si="15"/>
        <v/>
      </c>
      <c r="O13" s="105"/>
      <c r="P13" s="106"/>
      <c r="Q13" s="107"/>
      <c r="R13" s="102" t="str">
        <f>IF(P15="","", P15)</f>
        <v/>
      </c>
      <c r="S13" s="103" t="str">
        <f>IF(O15="","", O15)</f>
        <v/>
      </c>
      <c r="T13" s="104" t="str">
        <f t="shared" si="9"/>
        <v/>
      </c>
      <c r="U13" s="102" t="str">
        <f>IF(P17="","",P17)</f>
        <v/>
      </c>
      <c r="V13" s="103" t="str">
        <f>IF(O17="","",O17)</f>
        <v/>
      </c>
      <c r="W13" s="104" t="str">
        <f t="shared" si="10"/>
        <v/>
      </c>
      <c r="X13" s="102" t="str">
        <f>IF(P19="","",P19)</f>
        <v/>
      </c>
      <c r="Y13" s="103" t="str">
        <f>IF(O19="","",O19)</f>
        <v/>
      </c>
      <c r="Z13" s="104" t="str">
        <f t="shared" si="11"/>
        <v/>
      </c>
      <c r="AA13" s="184"/>
      <c r="AB13" s="185"/>
      <c r="AC13" s="183"/>
      <c r="AD13" s="183"/>
    </row>
    <row r="14" spans="1:30" s="83" customFormat="1" ht="16.5" customHeight="1" x14ac:dyDescent="0.2">
      <c r="A14" s="192"/>
      <c r="B14" s="194" t="str">
        <f>R2</f>
        <v>BSC White</v>
      </c>
      <c r="C14" s="93"/>
      <c r="D14" s="94"/>
      <c r="E14" s="95" t="str">
        <f t="shared" si="12"/>
        <v/>
      </c>
      <c r="F14" s="93"/>
      <c r="G14" s="94"/>
      <c r="H14" s="95" t="str">
        <f t="shared" si="13"/>
        <v/>
      </c>
      <c r="I14" s="93"/>
      <c r="J14" s="94"/>
      <c r="K14" s="95" t="str">
        <f t="shared" si="14"/>
        <v/>
      </c>
      <c r="L14" s="93"/>
      <c r="M14" s="94"/>
      <c r="N14" s="95" t="str">
        <f t="shared" si="15"/>
        <v/>
      </c>
      <c r="O14" s="93"/>
      <c r="P14" s="94"/>
      <c r="Q14" s="95" t="str">
        <f t="shared" ref="Q14:Q19" si="16">IF(O14&gt;P14,"W",IF(O14&lt;P14,"L",""))</f>
        <v/>
      </c>
      <c r="R14" s="90"/>
      <c r="S14" s="91"/>
      <c r="T14" s="92" t="str">
        <f t="shared" si="9"/>
        <v/>
      </c>
      <c r="U14" s="93" t="str">
        <f>IF(S16="","",S16)</f>
        <v/>
      </c>
      <c r="V14" s="94" t="str">
        <f>IF(R16="","",R16)</f>
        <v/>
      </c>
      <c r="W14" s="95" t="str">
        <f t="shared" si="10"/>
        <v/>
      </c>
      <c r="X14" s="93" t="str">
        <f>IF(S18="","", S18)</f>
        <v/>
      </c>
      <c r="Y14" s="94" t="str">
        <f>IF(R18="","",R18)</f>
        <v/>
      </c>
      <c r="Z14" s="95" t="str">
        <f t="shared" si="11"/>
        <v/>
      </c>
      <c r="AA14" s="184">
        <f>COUNTIF(T:T,"W")</f>
        <v>0</v>
      </c>
      <c r="AB14" s="185">
        <f>COUNTIF(T:T,"L")</f>
        <v>0</v>
      </c>
      <c r="AC14" s="183">
        <f>SUM(R$4:R$19)</f>
        <v>0</v>
      </c>
      <c r="AD14" s="183">
        <f>SUM(S$4:S$19)</f>
        <v>0</v>
      </c>
    </row>
    <row r="15" spans="1:30" s="83" customFormat="1" ht="16.5" customHeight="1" thickBot="1" x14ac:dyDescent="0.25">
      <c r="A15" s="192"/>
      <c r="B15" s="196"/>
      <c r="C15" s="102"/>
      <c r="D15" s="103"/>
      <c r="E15" s="104" t="str">
        <f t="shared" si="12"/>
        <v/>
      </c>
      <c r="F15" s="102"/>
      <c r="G15" s="103"/>
      <c r="H15" s="104" t="str">
        <f t="shared" si="13"/>
        <v/>
      </c>
      <c r="I15" s="102"/>
      <c r="J15" s="103"/>
      <c r="K15" s="104" t="str">
        <f t="shared" si="14"/>
        <v/>
      </c>
      <c r="L15" s="102"/>
      <c r="M15" s="103"/>
      <c r="N15" s="104" t="str">
        <f t="shared" si="15"/>
        <v/>
      </c>
      <c r="O15" s="102"/>
      <c r="P15" s="103"/>
      <c r="Q15" s="104" t="str">
        <f t="shared" si="16"/>
        <v/>
      </c>
      <c r="R15" s="105"/>
      <c r="S15" s="106"/>
      <c r="T15" s="107"/>
      <c r="U15" s="102" t="str">
        <f>IF(S17="","",S17)</f>
        <v/>
      </c>
      <c r="V15" s="103" t="str">
        <f>IF(R17="","",R17)</f>
        <v/>
      </c>
      <c r="W15" s="104" t="str">
        <f t="shared" si="10"/>
        <v/>
      </c>
      <c r="X15" s="102" t="str">
        <f>IF(S19="","", S19)</f>
        <v/>
      </c>
      <c r="Y15" s="103" t="str">
        <f>IF(R19="","",R19)</f>
        <v/>
      </c>
      <c r="Z15" s="104" t="str">
        <f t="shared" si="11"/>
        <v/>
      </c>
      <c r="AA15" s="184"/>
      <c r="AB15" s="185"/>
      <c r="AC15" s="183"/>
      <c r="AD15" s="183"/>
    </row>
    <row r="16" spans="1:30" s="83" customFormat="1" ht="16.5" customHeight="1" x14ac:dyDescent="0.2">
      <c r="A16" s="192"/>
      <c r="B16" s="194" t="str">
        <f>U2</f>
        <v>Charles River Rats</v>
      </c>
      <c r="C16" s="93"/>
      <c r="D16" s="94"/>
      <c r="E16" s="95" t="str">
        <f t="shared" si="12"/>
        <v/>
      </c>
      <c r="F16" s="93"/>
      <c r="G16" s="94"/>
      <c r="H16" s="95" t="str">
        <f t="shared" si="13"/>
        <v/>
      </c>
      <c r="I16" s="93"/>
      <c r="J16" s="94"/>
      <c r="K16" s="95" t="str">
        <f t="shared" si="14"/>
        <v/>
      </c>
      <c r="L16" s="93"/>
      <c r="M16" s="94"/>
      <c r="N16" s="95" t="str">
        <f t="shared" si="15"/>
        <v/>
      </c>
      <c r="O16" s="93"/>
      <c r="P16" s="94"/>
      <c r="Q16" s="95" t="str">
        <f t="shared" si="16"/>
        <v/>
      </c>
      <c r="R16" s="93"/>
      <c r="S16" s="94"/>
      <c r="T16" s="95" t="str">
        <f t="shared" ref="T16:T19" si="17">IF(R16&gt;S16,"W",IF(R16&lt;S16,"L",""))</f>
        <v/>
      </c>
      <c r="U16" s="90"/>
      <c r="V16" s="91"/>
      <c r="W16" s="92" t="str">
        <f t="shared" si="10"/>
        <v/>
      </c>
      <c r="X16" s="93" t="str">
        <f>IF(V18="","", V18)</f>
        <v/>
      </c>
      <c r="Y16" s="94" t="str">
        <f>IF(U18="","",U18)</f>
        <v/>
      </c>
      <c r="Z16" s="95" t="str">
        <f t="shared" si="11"/>
        <v/>
      </c>
      <c r="AA16" s="184">
        <f>COUNTIF(W:W,"W")</f>
        <v>0</v>
      </c>
      <c r="AB16" s="185">
        <f>COUNTIF(W:W,"L")</f>
        <v>0</v>
      </c>
      <c r="AC16" s="183">
        <f>SUM(U$4:U$19)</f>
        <v>0</v>
      </c>
      <c r="AD16" s="183">
        <f>SUM(V$4:V$19)</f>
        <v>0</v>
      </c>
    </row>
    <row r="17" spans="1:30" s="83" customFormat="1" ht="16.5" customHeight="1" thickBot="1" x14ac:dyDescent="0.25">
      <c r="A17" s="192"/>
      <c r="B17" s="196"/>
      <c r="C17" s="102"/>
      <c r="D17" s="103"/>
      <c r="E17" s="104" t="str">
        <f t="shared" si="12"/>
        <v/>
      </c>
      <c r="F17" s="102"/>
      <c r="G17" s="103"/>
      <c r="H17" s="104" t="str">
        <f t="shared" si="13"/>
        <v/>
      </c>
      <c r="I17" s="102"/>
      <c r="J17" s="103"/>
      <c r="K17" s="104" t="str">
        <f t="shared" si="14"/>
        <v/>
      </c>
      <c r="L17" s="102"/>
      <c r="M17" s="103"/>
      <c r="N17" s="104" t="str">
        <f t="shared" si="15"/>
        <v/>
      </c>
      <c r="O17" s="102"/>
      <c r="P17" s="103"/>
      <c r="Q17" s="104" t="str">
        <f t="shared" si="16"/>
        <v/>
      </c>
      <c r="R17" s="102"/>
      <c r="S17" s="103"/>
      <c r="T17" s="104" t="str">
        <f t="shared" si="17"/>
        <v/>
      </c>
      <c r="U17" s="105"/>
      <c r="V17" s="106"/>
      <c r="W17" s="107"/>
      <c r="X17" s="102" t="str">
        <f>IF(V19="","", V19)</f>
        <v/>
      </c>
      <c r="Y17" s="103" t="str">
        <f>IF(U19="","",U19)</f>
        <v/>
      </c>
      <c r="Z17" s="104" t="str">
        <f t="shared" si="11"/>
        <v/>
      </c>
      <c r="AA17" s="184"/>
      <c r="AB17" s="185"/>
      <c r="AC17" s="183"/>
      <c r="AD17" s="183"/>
    </row>
    <row r="18" spans="1:30" ht="16.5" customHeight="1" x14ac:dyDescent="0.2">
      <c r="A18" s="192"/>
      <c r="B18" s="195" t="str">
        <f>X2</f>
        <v>Olympus</v>
      </c>
      <c r="C18" s="110"/>
      <c r="D18" s="111"/>
      <c r="E18" s="112" t="str">
        <f t="shared" si="12"/>
        <v/>
      </c>
      <c r="F18" s="110"/>
      <c r="G18" s="111"/>
      <c r="H18" s="112" t="str">
        <f t="shared" si="13"/>
        <v/>
      </c>
      <c r="I18" s="110"/>
      <c r="J18" s="111"/>
      <c r="K18" s="112" t="str">
        <f t="shared" si="14"/>
        <v/>
      </c>
      <c r="L18" s="110"/>
      <c r="M18" s="111"/>
      <c r="N18" s="112" t="str">
        <f t="shared" si="15"/>
        <v/>
      </c>
      <c r="O18" s="110"/>
      <c r="P18" s="111"/>
      <c r="Q18" s="112" t="str">
        <f t="shared" si="16"/>
        <v/>
      </c>
      <c r="R18" s="110"/>
      <c r="S18" s="111"/>
      <c r="T18" s="112" t="str">
        <f t="shared" si="17"/>
        <v/>
      </c>
      <c r="U18" s="110"/>
      <c r="V18" s="111"/>
      <c r="W18" s="112" t="str">
        <f t="shared" ref="W18:W19" si="18">IF(U18&gt;V18,"W",IF(U18&lt;V18,"L",""))</f>
        <v/>
      </c>
      <c r="X18" s="113"/>
      <c r="Y18" s="114"/>
      <c r="Z18" s="115" t="str">
        <f t="shared" ref="Z18" si="19">IF(X18&gt;Y18,"W",IF(X18=Y18," ","L"))</f>
        <v xml:space="preserve"> </v>
      </c>
      <c r="AA18" s="184">
        <f>COUNTIF(Z:Z,"W")</f>
        <v>0</v>
      </c>
      <c r="AB18" s="185">
        <f>COUNTIF(Z:Z,"L")</f>
        <v>0</v>
      </c>
      <c r="AC18" s="183">
        <f>SUM(X$4:X$19)</f>
        <v>0</v>
      </c>
      <c r="AD18" s="183">
        <f>SUM(Y$4:Y$19)</f>
        <v>0</v>
      </c>
    </row>
    <row r="19" spans="1:30" ht="16.5" customHeight="1" thickBot="1" x14ac:dyDescent="0.25">
      <c r="A19" s="192"/>
      <c r="B19" s="196"/>
      <c r="C19" s="102"/>
      <c r="D19" s="103"/>
      <c r="E19" s="104" t="str">
        <f t="shared" si="12"/>
        <v/>
      </c>
      <c r="F19" s="102"/>
      <c r="G19" s="103"/>
      <c r="H19" s="104" t="str">
        <f t="shared" si="13"/>
        <v/>
      </c>
      <c r="I19" s="102"/>
      <c r="J19" s="103"/>
      <c r="K19" s="104" t="str">
        <f t="shared" si="14"/>
        <v/>
      </c>
      <c r="L19" s="102"/>
      <c r="M19" s="103"/>
      <c r="N19" s="104" t="str">
        <f t="shared" si="15"/>
        <v/>
      </c>
      <c r="O19" s="102"/>
      <c r="P19" s="103"/>
      <c r="Q19" s="104" t="str">
        <f t="shared" si="16"/>
        <v/>
      </c>
      <c r="R19" s="102"/>
      <c r="S19" s="103"/>
      <c r="T19" s="104" t="str">
        <f t="shared" si="17"/>
        <v/>
      </c>
      <c r="U19" s="102"/>
      <c r="V19" s="103"/>
      <c r="W19" s="104" t="str">
        <f t="shared" si="18"/>
        <v/>
      </c>
      <c r="X19" s="105"/>
      <c r="Y19" s="106"/>
      <c r="Z19" s="107"/>
      <c r="AA19" s="184"/>
      <c r="AB19" s="185"/>
      <c r="AC19" s="183"/>
      <c r="AD19" s="183"/>
    </row>
    <row r="20" spans="1:30" x14ac:dyDescent="0.2">
      <c r="A20" s="116"/>
      <c r="B20" s="117"/>
      <c r="C20" s="116"/>
      <c r="D20" s="116"/>
      <c r="E20" s="116" t="str">
        <f t="shared" si="12"/>
        <v/>
      </c>
      <c r="F20" s="116"/>
      <c r="H20" s="82" t="str">
        <f t="shared" si="13"/>
        <v/>
      </c>
    </row>
    <row r="21" spans="1:30" x14ac:dyDescent="0.2">
      <c r="A21" s="116"/>
      <c r="B21" s="118"/>
      <c r="C21" s="116"/>
      <c r="D21" s="116"/>
      <c r="E21" s="116"/>
      <c r="F21" s="116"/>
    </row>
  </sheetData>
  <sortState ref="B4:B19">
    <sortCondition ref="B4"/>
  </sortState>
  <mergeCells count="50">
    <mergeCell ref="A4:A19"/>
    <mergeCell ref="C1:Z1"/>
    <mergeCell ref="B4:B5"/>
    <mergeCell ref="B6:B7"/>
    <mergeCell ref="B16:B17"/>
    <mergeCell ref="B8:B9"/>
    <mergeCell ref="B10:B11"/>
    <mergeCell ref="B12:B13"/>
    <mergeCell ref="B14:B15"/>
    <mergeCell ref="U2:W2"/>
    <mergeCell ref="C2:E2"/>
    <mergeCell ref="F2:H2"/>
    <mergeCell ref="I2:K2"/>
    <mergeCell ref="L2:N2"/>
    <mergeCell ref="B18:B19"/>
    <mergeCell ref="X2:Z2"/>
    <mergeCell ref="O2:Q2"/>
    <mergeCell ref="R2:T2"/>
    <mergeCell ref="AD4:AD5"/>
    <mergeCell ref="AA6:AA7"/>
    <mergeCell ref="AB6:AB7"/>
    <mergeCell ref="AC6:AC7"/>
    <mergeCell ref="AD6:AD7"/>
    <mergeCell ref="AA4:AA5"/>
    <mergeCell ref="AB4:AB5"/>
    <mergeCell ref="AC4:AC5"/>
    <mergeCell ref="AD8:AD9"/>
    <mergeCell ref="AA10:AA11"/>
    <mergeCell ref="AB10:AB11"/>
    <mergeCell ref="AC10:AC11"/>
    <mergeCell ref="AD10:AD11"/>
    <mergeCell ref="AA8:AA9"/>
    <mergeCell ref="AB8:AB9"/>
    <mergeCell ref="AC8:AC9"/>
    <mergeCell ref="AD12:AD13"/>
    <mergeCell ref="AA14:AA15"/>
    <mergeCell ref="AB14:AB15"/>
    <mergeCell ref="AC14:AC15"/>
    <mergeCell ref="AD14:AD15"/>
    <mergeCell ref="AA12:AA13"/>
    <mergeCell ref="AB12:AB13"/>
    <mergeCell ref="AC12:AC13"/>
    <mergeCell ref="AD16:AD17"/>
    <mergeCell ref="AA18:AA19"/>
    <mergeCell ref="AB18:AB19"/>
    <mergeCell ref="AC18:AC19"/>
    <mergeCell ref="AD18:AD19"/>
    <mergeCell ref="AA16:AA17"/>
    <mergeCell ref="AB16:AB17"/>
    <mergeCell ref="AC16:AC17"/>
  </mergeCells>
  <phoneticPr fontId="8" type="noConversion"/>
  <conditionalFormatting sqref="C4:Z19">
    <cfRule type="cellIs" dxfId="5" priority="1" stopIfTrue="1" operator="equal">
      <formula>"W"</formula>
    </cfRule>
    <cfRule type="cellIs" dxfId="4" priority="2" stopIfTrue="1" operator="equal">
      <formula>"L"</formula>
    </cfRule>
    <cfRule type="expression" dxfId="3" priority="3" stopIfTrue="1">
      <formula>E4="W"</formula>
    </cfRule>
    <cfRule type="expression" dxfId="2" priority="4" stopIfTrue="1">
      <formula>E4="L"</formula>
    </cfRule>
  </conditionalFormatting>
  <conditionalFormatting sqref="D4:Z19">
    <cfRule type="expression" dxfId="1" priority="13">
      <formula>E4="W"</formula>
    </cfRule>
    <cfRule type="expression" dxfId="0" priority="14" stopIfTrue="1">
      <formula>E4="L"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80" zoomScaleNormal="80" zoomScaleSheetLayoutView="85" workbookViewId="0">
      <selection activeCell="G1" sqref="G1"/>
    </sheetView>
  </sheetViews>
  <sheetFormatPr defaultColWidth="9.140625" defaultRowHeight="18.75" x14ac:dyDescent="0.3"/>
  <cols>
    <col min="1" max="1" width="27.7109375" style="281" bestFit="1" customWidth="1"/>
    <col min="2" max="2" width="23.7109375" style="281" bestFit="1" customWidth="1"/>
    <col min="3" max="3" width="19" style="281" bestFit="1" customWidth="1"/>
    <col min="4" max="4" width="51" style="281" bestFit="1" customWidth="1"/>
    <col min="5" max="5" width="26.140625" style="281" bestFit="1" customWidth="1"/>
    <col min="6" max="16384" width="9.140625" style="281"/>
  </cols>
  <sheetData>
    <row r="1" spans="1:5" s="219" customFormat="1" ht="32.25" customHeight="1" thickBot="1" x14ac:dyDescent="0.25">
      <c r="A1" s="217" t="s">
        <v>87</v>
      </c>
      <c r="B1" s="218"/>
      <c r="C1" s="218"/>
      <c r="D1" s="218"/>
      <c r="E1" s="218"/>
    </row>
    <row r="2" spans="1:5" s="219" customFormat="1" x14ac:dyDescent="0.2">
      <c r="A2" s="220" t="s">
        <v>0</v>
      </c>
      <c r="B2" s="221" t="s">
        <v>15</v>
      </c>
      <c r="C2" s="220" t="s">
        <v>16</v>
      </c>
      <c r="D2" s="222"/>
      <c r="E2" s="223" t="s">
        <v>86</v>
      </c>
    </row>
    <row r="3" spans="1:5" s="219" customFormat="1" ht="19.5" thickBot="1" x14ac:dyDescent="0.25">
      <c r="A3" s="224"/>
      <c r="B3" s="225"/>
      <c r="C3" s="227" t="s">
        <v>83</v>
      </c>
      <c r="D3" s="228" t="s">
        <v>17</v>
      </c>
      <c r="E3" s="226"/>
    </row>
    <row r="4" spans="1:5" s="219" customFormat="1" ht="17.25" customHeight="1" x14ac:dyDescent="0.2">
      <c r="A4" s="229" t="s">
        <v>81</v>
      </c>
      <c r="B4" s="230" t="s">
        <v>42</v>
      </c>
      <c r="C4" s="231">
        <v>5088492886</v>
      </c>
      <c r="D4" s="232" t="s">
        <v>43</v>
      </c>
      <c r="E4" s="233" t="s">
        <v>39</v>
      </c>
    </row>
    <row r="5" spans="1:5" s="219" customFormat="1" ht="17.25" customHeight="1" thickBot="1" x14ac:dyDescent="0.25">
      <c r="A5" s="234"/>
      <c r="B5" s="235" t="s">
        <v>44</v>
      </c>
      <c r="C5" s="236">
        <v>5088492651</v>
      </c>
      <c r="D5" s="237" t="s">
        <v>45</v>
      </c>
      <c r="E5" s="238"/>
    </row>
    <row r="6" spans="1:5" s="219" customFormat="1" ht="17.25" customHeight="1" x14ac:dyDescent="0.2">
      <c r="A6" s="239" t="s">
        <v>74</v>
      </c>
      <c r="B6" s="240" t="s">
        <v>40</v>
      </c>
      <c r="C6" s="241">
        <v>5086883207</v>
      </c>
      <c r="D6" s="242" t="s">
        <v>41</v>
      </c>
      <c r="E6" s="243" t="s">
        <v>39</v>
      </c>
    </row>
    <row r="7" spans="1:5" s="219" customFormat="1" ht="17.25" customHeight="1" thickBot="1" x14ac:dyDescent="0.25">
      <c r="A7" s="244"/>
      <c r="B7" s="245" t="s">
        <v>80</v>
      </c>
      <c r="C7" s="246">
        <v>5086883009</v>
      </c>
      <c r="D7" s="247" t="s">
        <v>79</v>
      </c>
      <c r="E7" s="248"/>
    </row>
    <row r="8" spans="1:5" s="219" customFormat="1" ht="17.25" customHeight="1" x14ac:dyDescent="0.2">
      <c r="A8" s="229" t="s">
        <v>2</v>
      </c>
      <c r="B8" s="249" t="s">
        <v>76</v>
      </c>
      <c r="C8" s="231">
        <v>7748433129</v>
      </c>
      <c r="D8" s="232" t="s">
        <v>77</v>
      </c>
      <c r="E8" s="233" t="s">
        <v>1</v>
      </c>
    </row>
    <row r="9" spans="1:5" s="219" customFormat="1" ht="17.25" customHeight="1" thickBot="1" x14ac:dyDescent="0.25">
      <c r="A9" s="234"/>
      <c r="B9" s="250" t="s">
        <v>21</v>
      </c>
      <c r="C9" s="251">
        <v>5087698056</v>
      </c>
      <c r="D9" s="232" t="s">
        <v>78</v>
      </c>
      <c r="E9" s="238"/>
    </row>
    <row r="10" spans="1:5" s="219" customFormat="1" ht="17.25" customHeight="1" x14ac:dyDescent="0.2">
      <c r="A10" s="239" t="s">
        <v>50</v>
      </c>
      <c r="B10" s="252" t="s">
        <v>51</v>
      </c>
      <c r="C10" s="253">
        <v>5086834931</v>
      </c>
      <c r="D10" s="254" t="s">
        <v>64</v>
      </c>
      <c r="E10" s="243" t="s">
        <v>1</v>
      </c>
    </row>
    <row r="11" spans="1:5" s="219" customFormat="1" ht="17.25" customHeight="1" thickBot="1" x14ac:dyDescent="0.25">
      <c r="A11" s="244"/>
      <c r="B11" s="245" t="s">
        <v>52</v>
      </c>
      <c r="C11" s="246">
        <v>5086834621</v>
      </c>
      <c r="D11" s="247" t="s">
        <v>71</v>
      </c>
      <c r="E11" s="248"/>
    </row>
    <row r="12" spans="1:5" s="219" customFormat="1" ht="17.25" customHeight="1" x14ac:dyDescent="0.2">
      <c r="A12" s="229" t="s">
        <v>32</v>
      </c>
      <c r="B12" s="230" t="s">
        <v>19</v>
      </c>
      <c r="C12" s="255">
        <v>5082434187</v>
      </c>
      <c r="D12" s="256" t="s">
        <v>55</v>
      </c>
      <c r="E12" s="233" t="s">
        <v>90</v>
      </c>
    </row>
    <row r="13" spans="1:5" s="219" customFormat="1" ht="17.25" customHeight="1" x14ac:dyDescent="0.2">
      <c r="A13" s="257"/>
      <c r="B13" s="249" t="s">
        <v>88</v>
      </c>
      <c r="C13" s="231">
        <v>5083305147</v>
      </c>
      <c r="D13" s="258" t="s">
        <v>92</v>
      </c>
      <c r="E13" s="259"/>
    </row>
    <row r="14" spans="1:5" s="219" customFormat="1" ht="17.25" customHeight="1" thickBot="1" x14ac:dyDescent="0.25">
      <c r="A14" s="234"/>
      <c r="B14" s="235" t="s">
        <v>89</v>
      </c>
      <c r="C14" s="236">
        <v>5086620134</v>
      </c>
      <c r="D14" s="260" t="s">
        <v>93</v>
      </c>
      <c r="E14" s="238"/>
    </row>
    <row r="15" spans="1:5" s="266" customFormat="1" ht="17.25" customHeight="1" x14ac:dyDescent="0.2">
      <c r="A15" s="261" t="s">
        <v>33</v>
      </c>
      <c r="B15" s="262" t="s">
        <v>65</v>
      </c>
      <c r="C15" s="263">
        <v>5086834331</v>
      </c>
      <c r="D15" s="264" t="s">
        <v>68</v>
      </c>
      <c r="E15" s="265" t="s">
        <v>90</v>
      </c>
    </row>
    <row r="16" spans="1:5" s="266" customFormat="1" ht="17.25" customHeight="1" x14ac:dyDescent="0.2">
      <c r="A16" s="267"/>
      <c r="B16" s="268" t="s">
        <v>66</v>
      </c>
      <c r="C16" s="269">
        <v>5086834926</v>
      </c>
      <c r="D16" s="270" t="s">
        <v>69</v>
      </c>
      <c r="E16" s="271"/>
    </row>
    <row r="17" spans="1:5" s="266" customFormat="1" ht="17.25" customHeight="1" thickBot="1" x14ac:dyDescent="0.25">
      <c r="A17" s="272"/>
      <c r="B17" s="273" t="s">
        <v>67</v>
      </c>
      <c r="C17" s="274" t="s">
        <v>75</v>
      </c>
      <c r="D17" s="275" t="s">
        <v>70</v>
      </c>
      <c r="E17" s="276"/>
    </row>
    <row r="18" spans="1:5" s="266" customFormat="1" ht="17.25" customHeight="1" x14ac:dyDescent="0.2">
      <c r="A18" s="229" t="s">
        <v>107</v>
      </c>
      <c r="B18" s="230" t="s">
        <v>98</v>
      </c>
      <c r="C18" s="255"/>
      <c r="D18" s="277" t="s">
        <v>103</v>
      </c>
      <c r="E18" s="233" t="s">
        <v>39</v>
      </c>
    </row>
    <row r="19" spans="1:5" s="266" customFormat="1" ht="17.25" customHeight="1" x14ac:dyDescent="0.2">
      <c r="A19" s="257"/>
      <c r="B19" s="249" t="s">
        <v>99</v>
      </c>
      <c r="C19" s="231"/>
      <c r="D19" s="232" t="s">
        <v>101</v>
      </c>
      <c r="E19" s="259"/>
    </row>
    <row r="20" spans="1:5" s="266" customFormat="1" ht="17.25" customHeight="1" thickBot="1" x14ac:dyDescent="0.25">
      <c r="A20" s="234"/>
      <c r="B20" s="278" t="s">
        <v>100</v>
      </c>
      <c r="C20" s="279"/>
      <c r="D20" s="237" t="s">
        <v>102</v>
      </c>
      <c r="E20" s="238"/>
    </row>
    <row r="21" spans="1:5" s="219" customFormat="1" ht="17.25" customHeight="1" x14ac:dyDescent="0.2">
      <c r="A21" s="261" t="s">
        <v>84</v>
      </c>
      <c r="B21" s="262" t="s">
        <v>94</v>
      </c>
      <c r="C21" s="263">
        <v>5088488574</v>
      </c>
      <c r="D21" s="264" t="s">
        <v>96</v>
      </c>
      <c r="E21" s="265" t="s">
        <v>39</v>
      </c>
    </row>
    <row r="22" spans="1:5" s="219" customFormat="1" ht="17.25" customHeight="1" thickBot="1" x14ac:dyDescent="0.35">
      <c r="A22" s="272"/>
      <c r="B22" s="273" t="s">
        <v>95</v>
      </c>
      <c r="C22" s="274">
        <v>7742308153</v>
      </c>
      <c r="D22" s="280" t="s">
        <v>97</v>
      </c>
      <c r="E22" s="276"/>
    </row>
    <row r="23" spans="1:5" ht="17.25" customHeight="1" x14ac:dyDescent="0.3"/>
    <row r="24" spans="1:5" ht="17.25" customHeight="1" x14ac:dyDescent="0.3"/>
  </sheetData>
  <mergeCells count="21">
    <mergeCell ref="A2:A3"/>
    <mergeCell ref="B2:B3"/>
    <mergeCell ref="C2:D2"/>
    <mergeCell ref="A6:A7"/>
    <mergeCell ref="A4:A5"/>
    <mergeCell ref="E12:E14"/>
    <mergeCell ref="E15:E17"/>
    <mergeCell ref="E18:E20"/>
    <mergeCell ref="E21:E22"/>
    <mergeCell ref="A1:E1"/>
    <mergeCell ref="E2:E3"/>
    <mergeCell ref="E4:E5"/>
    <mergeCell ref="E6:E7"/>
    <mergeCell ref="E8:E9"/>
    <mergeCell ref="E10:E11"/>
    <mergeCell ref="A8:A9"/>
    <mergeCell ref="A21:A22"/>
    <mergeCell ref="A18:A20"/>
    <mergeCell ref="A15:A17"/>
    <mergeCell ref="A12:A14"/>
    <mergeCell ref="A10:A11"/>
  </mergeCells>
  <phoneticPr fontId="0" type="noConversion"/>
  <hyperlinks>
    <hyperlink ref="D15" r:id="rId1" display="greg.daniels@bsci.com"/>
    <hyperlink ref="D4" r:id="rId2" display="colin.hill@abbvie.com"/>
    <hyperlink ref="D17" r:id="rId3" display="brian.almeida@bsci.com"/>
    <hyperlink ref="D6" r:id="rId4" display="jozef.blaszczyk@abbvie.com"/>
    <hyperlink ref="D7" r:id="rId5" display="john.blundell@abbvie.com"/>
    <hyperlink ref="D9" r:id="rId6" display="kkershaw@agiluxlabs.com"/>
    <hyperlink ref="D10" r:id="rId7" display="Benjamin.G.Boyden@questdiagnostics.com"/>
    <hyperlink ref="D12" r:id="rId8" display="Lindsay.Bourgeois@lakepharma.com"/>
    <hyperlink ref="D8" r:id="rId9" display="Anthony.Frediani@crl.com"/>
  </hyperlinks>
  <pageMargins left="0.75" right="0.75" top="1" bottom="1" header="0.5" footer="0.5"/>
  <pageSetup scale="89" orientation="landscape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zoomScaleNormal="100" zoomScaleSheetLayoutView="100" workbookViewId="0"/>
  </sheetViews>
  <sheetFormatPr defaultColWidth="9.140625" defaultRowHeight="12.75" x14ac:dyDescent="0.2"/>
  <cols>
    <col min="1" max="1" width="1.7109375" style="1" customWidth="1"/>
    <col min="2" max="2" width="2" style="3" bestFit="1" customWidth="1"/>
    <col min="3" max="3" width="14.140625" style="3" bestFit="1" customWidth="1"/>
    <col min="4" max="4" width="4.7109375" style="1" bestFit="1" customWidth="1"/>
    <col min="5" max="5" width="3.140625" style="1" customWidth="1"/>
    <col min="6" max="6" width="14.85546875" style="3" bestFit="1" customWidth="1"/>
    <col min="7" max="7" width="4.7109375" style="1" customWidth="1"/>
    <col min="8" max="8" width="3.28515625" style="1" customWidth="1"/>
    <col min="9" max="9" width="13.5703125" style="1" bestFit="1" customWidth="1"/>
    <col min="10" max="10" width="4.7109375" style="1" bestFit="1" customWidth="1"/>
    <col min="11" max="11" width="3.140625" style="1" customWidth="1"/>
    <col min="12" max="12" width="9.5703125" style="1" bestFit="1" customWidth="1"/>
    <col min="13" max="13" width="12.5703125" style="1" customWidth="1"/>
    <col min="14" max="16384" width="9.140625" style="1"/>
  </cols>
  <sheetData>
    <row r="1" spans="2:13" ht="18" x14ac:dyDescent="0.25">
      <c r="B1" s="199" t="s">
        <v>85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2:13" x14ac:dyDescent="0.2">
      <c r="B2" s="17"/>
      <c r="C2" s="17"/>
      <c r="D2" s="26"/>
      <c r="E2" s="26"/>
      <c r="F2" s="17"/>
      <c r="G2" s="26"/>
      <c r="H2" s="26"/>
      <c r="I2" s="26"/>
      <c r="J2" s="26"/>
      <c r="K2" s="4"/>
      <c r="L2" s="4"/>
      <c r="M2" s="4"/>
    </row>
    <row r="3" spans="2:13" ht="14.25" x14ac:dyDescent="0.2">
      <c r="B3" s="200" t="s">
        <v>57</v>
      </c>
      <c r="C3" s="200"/>
      <c r="D3" s="200"/>
      <c r="E3" s="201" t="s">
        <v>58</v>
      </c>
      <c r="F3" s="202"/>
      <c r="G3" s="203"/>
      <c r="H3" s="201" t="s">
        <v>59</v>
      </c>
      <c r="I3" s="202"/>
      <c r="J3" s="203"/>
      <c r="K3" s="201"/>
      <c r="L3" s="202"/>
      <c r="M3" s="202"/>
    </row>
    <row r="4" spans="2:13" s="15" customFormat="1" ht="15" customHeight="1" x14ac:dyDescent="0.2">
      <c r="B4" s="204" t="s">
        <v>73</v>
      </c>
      <c r="C4" s="204"/>
      <c r="D4" s="204"/>
      <c r="E4" s="205" t="s">
        <v>73</v>
      </c>
      <c r="F4" s="206"/>
      <c r="G4" s="207"/>
      <c r="H4" s="205" t="s">
        <v>73</v>
      </c>
      <c r="I4" s="206"/>
      <c r="J4" s="207"/>
      <c r="K4" s="201"/>
      <c r="L4" s="202"/>
      <c r="M4" s="202"/>
    </row>
    <row r="5" spans="2:13" ht="6" customHeight="1" x14ac:dyDescent="0.2">
      <c r="B5" s="208"/>
      <c r="C5" s="208"/>
      <c r="D5" s="208"/>
      <c r="E5" s="209"/>
      <c r="F5" s="210"/>
      <c r="G5" s="211"/>
      <c r="H5" s="209"/>
      <c r="I5" s="210"/>
      <c r="J5" s="211"/>
      <c r="K5" s="201"/>
      <c r="L5" s="202"/>
      <c r="M5" s="202"/>
    </row>
    <row r="6" spans="2:13" ht="14.25" x14ac:dyDescent="0.2">
      <c r="B6" s="52"/>
      <c r="C6" s="52"/>
      <c r="D6" s="52"/>
      <c r="E6" s="51"/>
      <c r="F6" s="51"/>
      <c r="G6" s="51"/>
      <c r="H6" s="51"/>
      <c r="I6" s="51"/>
      <c r="J6" s="51"/>
      <c r="K6" s="52"/>
      <c r="L6" s="52"/>
      <c r="M6" s="52"/>
    </row>
    <row r="7" spans="2:13" x14ac:dyDescent="0.2">
      <c r="B7" s="7">
        <v>1</v>
      </c>
      <c r="C7" s="11"/>
      <c r="D7" s="11"/>
      <c r="E7" s="6"/>
      <c r="F7" s="6"/>
      <c r="G7" s="22"/>
      <c r="H7" s="5"/>
      <c r="I7" s="18"/>
      <c r="J7" s="22"/>
      <c r="K7" s="10"/>
      <c r="L7" s="10"/>
      <c r="M7" s="23"/>
    </row>
    <row r="8" spans="2:13" x14ac:dyDescent="0.2">
      <c r="B8" s="6"/>
      <c r="C8" s="22"/>
      <c r="D8" s="12"/>
      <c r="E8" s="17"/>
      <c r="F8" s="22"/>
      <c r="G8" s="22"/>
      <c r="H8" s="14"/>
      <c r="I8" s="9"/>
      <c r="J8" s="22"/>
      <c r="K8" s="5"/>
      <c r="L8" s="5"/>
      <c r="M8" s="23"/>
    </row>
    <row r="9" spans="2:13" x14ac:dyDescent="0.2">
      <c r="B9" s="7">
        <v>8</v>
      </c>
      <c r="C9" s="11"/>
      <c r="D9" s="13"/>
      <c r="E9" s="6"/>
      <c r="F9" s="43"/>
      <c r="G9" s="21"/>
      <c r="H9" s="5"/>
      <c r="I9" s="5"/>
      <c r="J9" s="22"/>
      <c r="K9" s="18"/>
      <c r="L9" s="18"/>
      <c r="M9" s="22"/>
    </row>
    <row r="10" spans="2:13" x14ac:dyDescent="0.2">
      <c r="D10" s="24"/>
      <c r="E10" s="6"/>
      <c r="F10" s="44" t="s">
        <v>30</v>
      </c>
      <c r="G10" s="29"/>
      <c r="H10" s="46"/>
      <c r="I10" s="11"/>
      <c r="J10" s="11"/>
      <c r="K10" s="5"/>
      <c r="L10" s="5"/>
      <c r="M10" s="23"/>
    </row>
    <row r="11" spans="2:13" x14ac:dyDescent="0.2">
      <c r="B11" s="7">
        <v>4</v>
      </c>
      <c r="C11" s="11"/>
      <c r="D11" s="11"/>
      <c r="E11" s="6"/>
      <c r="F11" s="22"/>
      <c r="G11" s="12"/>
      <c r="H11" s="14"/>
      <c r="I11" s="5"/>
      <c r="J11" s="21"/>
      <c r="K11" s="5"/>
      <c r="L11" s="5"/>
      <c r="M11" s="23"/>
    </row>
    <row r="12" spans="2:13" x14ac:dyDescent="0.2">
      <c r="B12" s="6"/>
      <c r="C12" s="22"/>
      <c r="D12" s="21"/>
      <c r="E12" s="20"/>
      <c r="F12" s="11"/>
      <c r="G12" s="13"/>
      <c r="H12" s="14"/>
      <c r="I12" s="5"/>
      <c r="J12" s="12"/>
      <c r="K12" s="5"/>
      <c r="L12" s="5"/>
      <c r="M12" s="23"/>
    </row>
    <row r="13" spans="2:13" x14ac:dyDescent="0.2">
      <c r="B13" s="7">
        <v>5</v>
      </c>
      <c r="C13" s="11"/>
      <c r="D13" s="13"/>
      <c r="E13" s="6"/>
      <c r="F13" s="22"/>
      <c r="G13" s="22"/>
      <c r="H13" s="14"/>
      <c r="I13" s="5"/>
      <c r="J13" s="12"/>
      <c r="K13" s="5"/>
      <c r="L13" s="5"/>
      <c r="M13" s="23"/>
    </row>
    <row r="14" spans="2:13" x14ac:dyDescent="0.2">
      <c r="B14" s="6"/>
      <c r="C14" s="23"/>
      <c r="D14" s="23"/>
      <c r="E14" s="6"/>
      <c r="F14" s="22"/>
      <c r="G14" s="22"/>
      <c r="H14" s="215" t="s">
        <v>60</v>
      </c>
      <c r="I14" s="215"/>
      <c r="J14" s="216"/>
      <c r="K14" s="50"/>
      <c r="L14" s="214"/>
      <c r="M14" s="214"/>
    </row>
    <row r="15" spans="2:13" x14ac:dyDescent="0.2">
      <c r="B15" s="7">
        <v>3</v>
      </c>
      <c r="C15" s="11"/>
      <c r="D15" s="11"/>
      <c r="E15" s="6"/>
      <c r="F15" s="22"/>
      <c r="G15" s="22"/>
      <c r="H15" s="215"/>
      <c r="I15" s="215"/>
      <c r="J15" s="216"/>
      <c r="K15" s="212" t="s">
        <v>38</v>
      </c>
      <c r="L15" s="213"/>
      <c r="M15" s="213"/>
    </row>
    <row r="16" spans="2:13" x14ac:dyDescent="0.2">
      <c r="B16" s="6"/>
      <c r="C16" s="22"/>
      <c r="D16" s="12"/>
      <c r="E16" s="20"/>
      <c r="F16" s="11"/>
      <c r="G16" s="11"/>
      <c r="H16" s="14"/>
      <c r="I16" s="5"/>
      <c r="J16" s="12"/>
      <c r="K16" s="18"/>
      <c r="L16" s="18"/>
      <c r="M16" s="22"/>
    </row>
    <row r="17" spans="2:13" x14ac:dyDescent="0.2">
      <c r="B17" s="7">
        <v>6</v>
      </c>
      <c r="C17" s="11"/>
      <c r="D17" s="13"/>
      <c r="E17" s="6"/>
      <c r="F17" s="45"/>
      <c r="G17" s="27"/>
      <c r="H17" s="19"/>
      <c r="I17" s="8"/>
      <c r="J17" s="12"/>
      <c r="K17" s="5"/>
      <c r="L17" s="5"/>
      <c r="M17" s="23"/>
    </row>
    <row r="18" spans="2:13" x14ac:dyDescent="0.2">
      <c r="B18" s="6"/>
      <c r="C18" s="23"/>
      <c r="D18" s="23"/>
      <c r="E18" s="6"/>
      <c r="F18" s="44" t="s">
        <v>31</v>
      </c>
      <c r="G18" s="29"/>
      <c r="H18" s="47"/>
      <c r="I18" s="11"/>
      <c r="J18" s="13"/>
      <c r="K18" s="10"/>
      <c r="L18" s="10"/>
      <c r="M18" s="23"/>
    </row>
    <row r="19" spans="2:13" x14ac:dyDescent="0.2">
      <c r="B19" s="7">
        <v>2</v>
      </c>
      <c r="C19" s="11"/>
      <c r="D19" s="11"/>
      <c r="F19" s="4"/>
      <c r="G19" s="28"/>
      <c r="H19" s="4"/>
      <c r="I19" s="4"/>
      <c r="J19" s="4"/>
      <c r="K19" s="4"/>
    </row>
    <row r="20" spans="2:13" x14ac:dyDescent="0.2">
      <c r="B20" s="6"/>
      <c r="C20" s="22"/>
      <c r="D20" s="12"/>
      <c r="E20" s="25"/>
      <c r="F20" s="11"/>
      <c r="G20" s="13"/>
    </row>
    <row r="21" spans="2:13" x14ac:dyDescent="0.2">
      <c r="B21" s="7">
        <v>7</v>
      </c>
      <c r="C21" s="11"/>
      <c r="D21" s="13"/>
    </row>
  </sheetData>
  <mergeCells count="16">
    <mergeCell ref="B5:D5"/>
    <mergeCell ref="E5:G5"/>
    <mergeCell ref="H5:J5"/>
    <mergeCell ref="K5:M5"/>
    <mergeCell ref="K15:M15"/>
    <mergeCell ref="L14:M14"/>
    <mergeCell ref="H14:J15"/>
    <mergeCell ref="B1:M1"/>
    <mergeCell ref="B3:D3"/>
    <mergeCell ref="E3:G3"/>
    <mergeCell ref="B4:D4"/>
    <mergeCell ref="E4:G4"/>
    <mergeCell ref="H4:J4"/>
    <mergeCell ref="K4:M4"/>
    <mergeCell ref="H3:J3"/>
    <mergeCell ref="K3:M3"/>
  </mergeCells>
  <phoneticPr fontId="8" type="noConversion"/>
  <printOptions horizont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Schedule</vt:lpstr>
      <vt:lpstr>Standings</vt:lpstr>
      <vt:lpstr>Results Table</vt:lpstr>
      <vt:lpstr>Captain Info</vt:lpstr>
      <vt:lpstr>Playoffs</vt:lpstr>
      <vt:lpstr>'Captain Info'!Print_Area</vt:lpstr>
      <vt:lpstr>Playoffs!Print_Area</vt:lpstr>
      <vt:lpstr>Schedule!Print_Area</vt:lpstr>
    </vt:vector>
  </TitlesOfParts>
  <Company>Primedica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Daniels, Greg</dc:creator>
  <cp:lastModifiedBy>Daniels, Greg</cp:lastModifiedBy>
  <cp:lastPrinted>2015-09-21T19:25:09Z</cp:lastPrinted>
  <dcterms:created xsi:type="dcterms:W3CDTF">2002-05-16T20:13:13Z</dcterms:created>
  <dcterms:modified xsi:type="dcterms:W3CDTF">2018-05-14T19:46:04Z</dcterms:modified>
</cp:coreProperties>
</file>